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4915" windowHeight="12075" activeTab="1"/>
  </bookViews>
  <sheets>
    <sheet name="Blad1" sheetId="1" r:id="rId1"/>
    <sheet name="Blad2" sheetId="2" r:id="rId2"/>
    <sheet name="Blad3" sheetId="3" r:id="rId3"/>
  </sheets>
  <definedNames>
    <definedName name="_xlnm._FilterDatabase" localSheetId="1" hidden="1">Blad2!#REF!</definedName>
  </definedNames>
  <calcPr calcId="145621"/>
</workbook>
</file>

<file path=xl/calcChain.xml><?xml version="1.0" encoding="utf-8"?>
<calcChain xmlns="http://schemas.openxmlformats.org/spreadsheetml/2006/main">
  <c r="C55" i="2" l="1"/>
  <c r="D55" i="2"/>
  <c r="F55" i="2" s="1"/>
  <c r="J55" i="2" s="1"/>
  <c r="K55" i="2" s="1"/>
  <c r="C56" i="2"/>
  <c r="D56" i="2"/>
  <c r="C57" i="2"/>
  <c r="D57" i="2"/>
  <c r="C58" i="2"/>
  <c r="D58" i="2"/>
  <c r="C59" i="2"/>
  <c r="D59" i="2"/>
  <c r="C47" i="2"/>
  <c r="D47" i="2"/>
  <c r="F47" i="2" s="1"/>
  <c r="J47" i="2" s="1"/>
  <c r="K47" i="2" s="1"/>
  <c r="C48" i="2"/>
  <c r="D48" i="2"/>
  <c r="C49" i="2"/>
  <c r="D49" i="2"/>
  <c r="C50" i="2"/>
  <c r="D50" i="2"/>
  <c r="C51" i="2"/>
  <c r="D51" i="2"/>
  <c r="C39" i="2"/>
  <c r="D39" i="2"/>
  <c r="F39" i="2" s="1"/>
  <c r="J39" i="2" s="1"/>
  <c r="K39" i="2" s="1"/>
  <c r="C40" i="2"/>
  <c r="D40" i="2"/>
  <c r="C41" i="2"/>
  <c r="D41" i="2"/>
  <c r="F41" i="2" s="1"/>
  <c r="J41" i="2" s="1"/>
  <c r="K41" i="2" s="1"/>
  <c r="C42" i="2"/>
  <c r="D42" i="2"/>
  <c r="C43" i="2"/>
  <c r="D43" i="2"/>
  <c r="C5" i="2"/>
  <c r="D5" i="2"/>
  <c r="F5" i="2" s="1"/>
  <c r="J5" i="2" s="1"/>
  <c r="K5" i="2" s="1"/>
  <c r="C6" i="2"/>
  <c r="D6" i="2"/>
  <c r="C7" i="2"/>
  <c r="D7" i="2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F15" i="2" s="1"/>
  <c r="J15" i="2" s="1"/>
  <c r="K15" i="2" s="1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F31" i="2" s="1"/>
  <c r="J31" i="2" s="1"/>
  <c r="K31" i="2" s="1"/>
  <c r="D31" i="2"/>
  <c r="C32" i="2"/>
  <c r="D32" i="2"/>
  <c r="C33" i="2"/>
  <c r="F33" i="2" s="1"/>
  <c r="J33" i="2" s="1"/>
  <c r="K33" i="2" s="1"/>
  <c r="D33" i="2"/>
  <c r="R21" i="2"/>
  <c r="U21" i="2" s="1"/>
  <c r="R20" i="2"/>
  <c r="T20" i="2" s="1"/>
  <c r="D38" i="2" s="1"/>
  <c r="R19" i="2"/>
  <c r="U19" i="2" s="1"/>
  <c r="M26" i="3"/>
  <c r="N26" i="3" s="1"/>
  <c r="M4" i="3"/>
  <c r="N4" i="3" s="1"/>
  <c r="F23" i="2" l="1"/>
  <c r="J23" i="2" s="1"/>
  <c r="K23" i="2" s="1"/>
  <c r="F19" i="2"/>
  <c r="J19" i="2" s="1"/>
  <c r="K19" i="2" s="1"/>
  <c r="F17" i="2"/>
  <c r="J17" i="2" s="1"/>
  <c r="K17" i="2" s="1"/>
  <c r="F16" i="2"/>
  <c r="J16" i="2" s="1"/>
  <c r="K16" i="2" s="1"/>
  <c r="F27" i="2"/>
  <c r="J27" i="2" s="1"/>
  <c r="K27" i="2" s="1"/>
  <c r="F25" i="2"/>
  <c r="J25" i="2" s="1"/>
  <c r="K25" i="2" s="1"/>
  <c r="F24" i="2"/>
  <c r="J24" i="2" s="1"/>
  <c r="K24" i="2" s="1"/>
  <c r="F9" i="2"/>
  <c r="J9" i="2" s="1"/>
  <c r="K9" i="2" s="1"/>
  <c r="F7" i="2"/>
  <c r="J7" i="2" s="1"/>
  <c r="K7" i="2" s="1"/>
  <c r="F6" i="2"/>
  <c r="J6" i="2" s="1"/>
  <c r="K6" i="2" s="1"/>
  <c r="F29" i="2"/>
  <c r="J29" i="2" s="1"/>
  <c r="K29" i="2" s="1"/>
  <c r="F28" i="2"/>
  <c r="J28" i="2" s="1"/>
  <c r="K28" i="2" s="1"/>
  <c r="F21" i="2"/>
  <c r="J21" i="2" s="1"/>
  <c r="K21" i="2" s="1"/>
  <c r="F20" i="2"/>
  <c r="J20" i="2" s="1"/>
  <c r="K20" i="2" s="1"/>
  <c r="F13" i="2"/>
  <c r="J13" i="2" s="1"/>
  <c r="K13" i="2" s="1"/>
  <c r="F12" i="2"/>
  <c r="J12" i="2" s="1"/>
  <c r="K12" i="2" s="1"/>
  <c r="F11" i="2"/>
  <c r="J11" i="2" s="1"/>
  <c r="K11" i="2" s="1"/>
  <c r="F10" i="2"/>
  <c r="J10" i="2" s="1"/>
  <c r="K10" i="2" s="1"/>
  <c r="C38" i="2"/>
  <c r="F38" i="2" s="1"/>
  <c r="J38" i="2" s="1"/>
  <c r="K38" i="2" s="1"/>
  <c r="C54" i="2"/>
  <c r="F43" i="2"/>
  <c r="J43" i="2" s="1"/>
  <c r="K43" i="2" s="1"/>
  <c r="F42" i="2"/>
  <c r="J42" i="2" s="1"/>
  <c r="K42" i="2" s="1"/>
  <c r="F51" i="2"/>
  <c r="J51" i="2" s="1"/>
  <c r="K51" i="2" s="1"/>
  <c r="F49" i="2"/>
  <c r="J49" i="2" s="1"/>
  <c r="K49" i="2" s="1"/>
  <c r="F48" i="2"/>
  <c r="J48" i="2" s="1"/>
  <c r="K48" i="2" s="1"/>
  <c r="C46" i="2"/>
  <c r="F32" i="2"/>
  <c r="J32" i="2" s="1"/>
  <c r="K32" i="2" s="1"/>
  <c r="F30" i="2"/>
  <c r="J30" i="2" s="1"/>
  <c r="K30" i="2" s="1"/>
  <c r="F26" i="2"/>
  <c r="J26" i="2" s="1"/>
  <c r="K26" i="2" s="1"/>
  <c r="F22" i="2"/>
  <c r="J22" i="2" s="1"/>
  <c r="K22" i="2" s="1"/>
  <c r="F18" i="2"/>
  <c r="J18" i="2" s="1"/>
  <c r="K18" i="2" s="1"/>
  <c r="F14" i="2"/>
  <c r="J14" i="2" s="1"/>
  <c r="K14" i="2" s="1"/>
  <c r="F8" i="2"/>
  <c r="J8" i="2" s="1"/>
  <c r="K8" i="2" s="1"/>
  <c r="F40" i="2"/>
  <c r="J40" i="2" s="1"/>
  <c r="K40" i="2" s="1"/>
  <c r="F59" i="2"/>
  <c r="J59" i="2" s="1"/>
  <c r="K59" i="2" s="1"/>
  <c r="F57" i="2"/>
  <c r="J57" i="2" s="1"/>
  <c r="K57" i="2" s="1"/>
  <c r="F50" i="2"/>
  <c r="J50" i="2" s="1"/>
  <c r="K50" i="2" s="1"/>
  <c r="F58" i="2"/>
  <c r="J58" i="2" s="1"/>
  <c r="K58" i="2" s="1"/>
  <c r="F56" i="2"/>
  <c r="J56" i="2" s="1"/>
  <c r="K56" i="2" s="1"/>
  <c r="V21" i="2"/>
  <c r="V19" i="2"/>
  <c r="C4" i="2"/>
  <c r="S21" i="2"/>
  <c r="T21" i="2"/>
  <c r="T19" i="2"/>
  <c r="U20" i="2"/>
  <c r="D46" i="2" s="1"/>
  <c r="F46" i="2" s="1"/>
  <c r="J46" i="2" s="1"/>
  <c r="K46" i="2" s="1"/>
  <c r="S19" i="2"/>
  <c r="D4" i="2" s="1"/>
  <c r="S20" i="2"/>
  <c r="V20" i="2"/>
  <c r="D54" i="2" s="1"/>
  <c r="F54" i="2" s="1"/>
  <c r="J54" i="2" s="1"/>
  <c r="K54" i="2" s="1"/>
  <c r="F4" i="2" l="1"/>
  <c r="J4" i="2" s="1"/>
  <c r="K4" i="2" s="1"/>
  <c r="N9" i="1"/>
  <c r="N17" i="1" s="1"/>
  <c r="O9" i="1"/>
  <c r="O16" i="1" s="1"/>
  <c r="S9" i="1"/>
  <c r="S13" i="1" s="1"/>
  <c r="T9" i="1"/>
  <c r="R13" i="1"/>
  <c r="R14" i="1"/>
  <c r="R15" i="1"/>
  <c r="Q16" i="1"/>
  <c r="Q14" i="1"/>
  <c r="Q15" i="1"/>
  <c r="P15" i="1"/>
  <c r="P16" i="1"/>
  <c r="D17" i="1"/>
  <c r="E17" i="1" s="1"/>
  <c r="F17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6" i="1"/>
  <c r="F6" i="1" s="1"/>
  <c r="N19" i="1" l="1"/>
  <c r="O17" i="1"/>
  <c r="S14" i="1"/>
  <c r="N18" i="1"/>
  <c r="S12" i="1"/>
  <c r="G17" i="1"/>
  <c r="I17" i="1"/>
  <c r="H17" i="1"/>
  <c r="J17" i="1"/>
  <c r="G13" i="1"/>
  <c r="I13" i="1"/>
  <c r="H13" i="1"/>
  <c r="J13" i="1"/>
  <c r="G11" i="1"/>
  <c r="H11" i="1"/>
  <c r="J11" i="1"/>
  <c r="I11" i="1"/>
  <c r="G9" i="1"/>
  <c r="I9" i="1"/>
  <c r="H9" i="1"/>
  <c r="J9" i="1"/>
  <c r="G7" i="1"/>
  <c r="I7" i="1"/>
  <c r="H7" i="1"/>
  <c r="J7" i="1"/>
  <c r="G14" i="1"/>
  <c r="I14" i="1"/>
  <c r="H14" i="1"/>
  <c r="J14" i="1"/>
  <c r="I12" i="1"/>
  <c r="H12" i="1"/>
  <c r="J12" i="1"/>
  <c r="G12" i="1"/>
  <c r="G10" i="1"/>
  <c r="I10" i="1"/>
  <c r="H10" i="1"/>
  <c r="J10" i="1"/>
  <c r="G8" i="1"/>
  <c r="I8" i="1"/>
  <c r="H8" i="1"/>
  <c r="J8" i="1"/>
  <c r="G6" i="1"/>
  <c r="I6" i="1"/>
  <c r="H6" i="1"/>
  <c r="J6" i="1"/>
  <c r="E19" i="1"/>
  <c r="F19" i="1" s="1"/>
  <c r="G19" i="1" l="1"/>
  <c r="G20" i="1" s="1"/>
  <c r="J19" i="1"/>
  <c r="H19" i="1"/>
  <c r="I19" i="1"/>
  <c r="J20" i="1"/>
  <c r="I20" i="1"/>
  <c r="H20" i="1"/>
  <c r="E5" i="1"/>
  <c r="F5" i="1" s="1"/>
  <c r="E15" i="1"/>
  <c r="F15" i="1" s="1"/>
  <c r="E4" i="1"/>
  <c r="F4" i="1" s="1"/>
  <c r="G15" i="1" l="1"/>
  <c r="N6" i="1" s="1"/>
  <c r="O6" i="1" s="1"/>
  <c r="R6" i="1" s="1"/>
  <c r="I15" i="1"/>
  <c r="H15" i="1"/>
  <c r="J15" i="1"/>
  <c r="J4" i="1"/>
  <c r="H4" i="1"/>
  <c r="I4" i="1"/>
  <c r="G4" i="1"/>
  <c r="G5" i="1"/>
  <c r="N5" i="1" s="1"/>
  <c r="O5" i="1" s="1"/>
  <c r="R5" i="1" s="1"/>
  <c r="I5" i="1"/>
  <c r="H5" i="1"/>
  <c r="J5" i="1"/>
  <c r="N4" i="1"/>
  <c r="O4" i="1" s="1"/>
  <c r="R4" i="1" s="1"/>
</calcChain>
</file>

<file path=xl/sharedStrings.xml><?xml version="1.0" encoding="utf-8"?>
<sst xmlns="http://schemas.openxmlformats.org/spreadsheetml/2006/main" count="163" uniqueCount="78">
  <si>
    <t>uren</t>
  </si>
  <si>
    <t>minuten</t>
  </si>
  <si>
    <t>drievoudige overschrijding</t>
  </si>
  <si>
    <t>viervoudige overschrijding</t>
  </si>
  <si>
    <t>Minuten</t>
  </si>
  <si>
    <t>Factor</t>
  </si>
  <si>
    <t>Standaard</t>
  </si>
  <si>
    <t>Verhoogde beschikbaarheid</t>
  </si>
  <si>
    <t>2e uur</t>
  </si>
  <si>
    <t>3e uur</t>
  </si>
  <si>
    <t>4e uur</t>
  </si>
  <si>
    <t>Verdubbeling onbeschikbaarheid</t>
  </si>
  <si>
    <t>dagen</t>
  </si>
  <si>
    <t>vaste maandprijs betreffend Product of Dienst</t>
  </si>
  <si>
    <t>maand</t>
  </si>
  <si>
    <t>minuten onbeschikbaarheid binnen SLA</t>
  </si>
  <si>
    <t>&lt;= 1 uur</t>
  </si>
  <si>
    <t>gehele maandfactuur</t>
  </si>
  <si>
    <t>gem</t>
  </si>
  <si>
    <t>[uren]</t>
  </si>
  <si>
    <t>svc credit</t>
  </si>
  <si>
    <t>????????????</t>
  </si>
  <si>
    <t>Gerealiseerde beschikbaarheid</t>
  </si>
  <si>
    <t>[on]beschikbaarheid</t>
  </si>
  <si>
    <t>overschrijding beschikbaarheidniveau</t>
  </si>
  <si>
    <t>incident hoog na 4 uur</t>
  </si>
  <si>
    <t>locatie</t>
  </si>
  <si>
    <t>pdc</t>
  </si>
  <si>
    <t>%besch</t>
  </si>
  <si>
    <t>minuten #</t>
  </si>
  <si>
    <t>%credit</t>
  </si>
  <si>
    <t>€/mnd</t>
  </si>
  <si>
    <t>van</t>
  </si>
  <si>
    <t>tot</t>
  </si>
  <si>
    <t>Locatie
nr.</t>
  </si>
  <si>
    <t xml:space="preserve">totaal </t>
  </si>
  <si>
    <t>PDC nr</t>
  </si>
  <si>
    <t>CAT III
Kosten</t>
  </si>
  <si>
    <t>Datum en tijdstip</t>
  </si>
  <si>
    <t>Beschikbaarheid</t>
  </si>
  <si>
    <t>SC percentage</t>
  </si>
  <si>
    <t>totaal bedrag</t>
  </si>
  <si>
    <t>meer</t>
  </si>
  <si>
    <t>Duur van de verstoring (minuten meer dan norm)</t>
  </si>
  <si>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</si>
  <si>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</si>
  <si>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</si>
  <si>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</si>
  <si>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</si>
  <si>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</si>
  <si>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</si>
  <si>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</si>
  <si>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</si>
  <si>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</si>
  <si>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</si>
  <si>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</si>
  <si>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dag</t>
  </si>
  <si>
    <t>minuut</t>
  </si>
  <si>
    <t>aantal minuten norm</t>
  </si>
  <si>
    <t>beschik baarheid</t>
  </si>
  <si>
    <t>overschij ding norm minuten</t>
  </si>
  <si>
    <t>service credit percentage</t>
  </si>
  <si>
    <t>aantal minuten max</t>
  </si>
  <si>
    <t>B</t>
  </si>
  <si>
    <t>selecteer de maand</t>
  </si>
  <si>
    <t>Handleiding</t>
  </si>
  <si>
    <t>E</t>
  </si>
  <si>
    <t>de gerapporteerde beschikbaarheid van de verbinding in de betreffende maand</t>
  </si>
  <si>
    <t>G</t>
  </si>
  <si>
    <t>optioneel, eventueel de PDC code (geen functie)</t>
  </si>
  <si>
    <t>H</t>
  </si>
  <si>
    <t>CatIII kosten van de verbinding</t>
  </si>
  <si>
    <t>E01</t>
  </si>
  <si>
    <t>E13</t>
  </si>
  <si>
    <t>E19</t>
  </si>
  <si>
    <t>IN18</t>
  </si>
  <si>
    <t>Line ID</t>
  </si>
  <si>
    <t>Beschik baarheid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</si>
</sst>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%"/>
    <numFmt numFmtId="165" formatCode="0.000%"/>
    <numFmt numFmtId="166" formatCode="0.0%"/>
    <numFmt numFmtId="167" formatCode="&quot;€&quot;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8000"/>
      <name val="Arial"/>
      <family val="2"/>
    </font>
    <font>
      <sz val="8"/>
      <color rgb="FFFF0000"/>
      <name val="Arial"/>
      <family val="2"/>
    </font>
    <font>
      <sz val="8"/>
      <color rgb="FF800080"/>
      <name val="Arial"/>
      <family val="2"/>
    </font>
    <font>
      <b/>
      <sz val="8"/>
      <color theme="1"/>
      <name val="Arial"/>
      <family val="2"/>
    </font>
    <font>
      <sz val="9"/>
      <name val="Verdana"/>
      <family val="2"/>
    </font>
    <font>
      <b/>
      <sz val="9"/>
      <color rgb="FFC00000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C00000"/>
      <name val="Verdana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164" fontId="2" fillId="0" borderId="0" xfId="1" applyNumberFormat="1" applyFont="1" applyAlignment="1">
      <alignment vertical="center"/>
    </xf>
    <xf numFmtId="10" fontId="2" fillId="0" borderId="0" xfId="1" applyNumberFormat="1" applyFont="1" applyAlignment="1">
      <alignment vertical="center"/>
    </xf>
    <xf numFmtId="9" fontId="3" fillId="0" borderId="0" xfId="1" applyFont="1" applyAlignment="1">
      <alignment vertical="center"/>
    </xf>
    <xf numFmtId="9" fontId="4" fillId="0" borderId="0" xfId="1" applyFont="1" applyAlignment="1">
      <alignment vertical="center"/>
    </xf>
    <xf numFmtId="9" fontId="5" fillId="0" borderId="0" xfId="1" applyFont="1" applyAlignment="1">
      <alignment vertical="center"/>
    </xf>
    <xf numFmtId="1" fontId="2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5" fontId="2" fillId="0" borderId="0" xfId="1" applyNumberFormat="1" applyFont="1" applyAlignment="1">
      <alignment vertical="center"/>
    </xf>
    <xf numFmtId="165" fontId="2" fillId="2" borderId="0" xfId="1" applyNumberFormat="1" applyFont="1" applyFill="1" applyAlignment="1">
      <alignment vertical="center"/>
    </xf>
    <xf numFmtId="9" fontId="3" fillId="2" borderId="0" xfId="1" applyFont="1" applyFill="1" applyAlignment="1">
      <alignment vertical="center"/>
    </xf>
    <xf numFmtId="9" fontId="4" fillId="2" borderId="0" xfId="1" applyFont="1" applyFill="1" applyAlignment="1">
      <alignment vertical="center"/>
    </xf>
    <xf numFmtId="9" fontId="5" fillId="2" borderId="0" xfId="1" applyFont="1" applyFill="1" applyAlignment="1">
      <alignment vertical="center"/>
    </xf>
    <xf numFmtId="9" fontId="3" fillId="3" borderId="0" xfId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0" fontId="6" fillId="0" borderId="0" xfId="1" applyNumberFormat="1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65" fontId="6" fillId="2" borderId="11" xfId="1" applyNumberFormat="1" applyFont="1" applyFill="1" applyBorder="1" applyAlignment="1">
      <alignment horizontal="center" vertical="center"/>
    </xf>
    <xf numFmtId="165" fontId="6" fillId="2" borderId="3" xfId="1" applyNumberFormat="1" applyFont="1" applyFill="1" applyBorder="1" applyAlignment="1">
      <alignment horizontal="center" vertical="center"/>
    </xf>
    <xf numFmtId="165" fontId="6" fillId="2" borderId="12" xfId="1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 wrapText="1"/>
    </xf>
    <xf numFmtId="14" fontId="8" fillId="4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0" fontId="7" fillId="0" borderId="0" xfId="0" applyFont="1"/>
    <xf numFmtId="1" fontId="7" fillId="0" borderId="0" xfId="0" applyNumberFormat="1" applyFont="1"/>
    <xf numFmtId="2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vertical="center"/>
    </xf>
    <xf numFmtId="10" fontId="10" fillId="0" borderId="0" xfId="0" applyNumberFormat="1" applyFont="1" applyAlignment="1">
      <alignment vertical="center"/>
    </xf>
    <xf numFmtId="0" fontId="11" fillId="4" borderId="1" xfId="0" applyFont="1" applyFill="1" applyBorder="1" applyAlignment="1" applyProtection="1">
      <alignment horizontal="center" vertical="center" wrapText="1"/>
    </xf>
    <xf numFmtId="14" fontId="11" fillId="4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vertical="center"/>
      <protection locked="0"/>
    </xf>
    <xf numFmtId="1" fontId="9" fillId="5" borderId="1" xfId="0" applyNumberFormat="1" applyFont="1" applyFill="1" applyBorder="1" applyAlignment="1" applyProtection="1">
      <alignment vertical="center"/>
    </xf>
    <xf numFmtId="165" fontId="9" fillId="0" borderId="1" xfId="0" applyNumberFormat="1" applyFont="1" applyBorder="1" applyAlignment="1" applyProtection="1">
      <alignment vertical="center"/>
      <protection locked="0"/>
    </xf>
    <xf numFmtId="167" fontId="9" fillId="0" borderId="1" xfId="0" applyNumberFormat="1" applyFont="1" applyBorder="1" applyAlignment="1" applyProtection="1">
      <alignment vertical="center"/>
      <protection locked="0"/>
    </xf>
    <xf numFmtId="9" fontId="9" fillId="5" borderId="1" xfId="0" applyNumberFormat="1" applyFont="1" applyFill="1" applyBorder="1" applyAlignment="1" applyProtection="1">
      <alignment vertical="center"/>
    </xf>
    <xf numFmtId="167" fontId="9" fillId="6" borderId="1" xfId="0" applyNumberFormat="1" applyFont="1" applyFill="1" applyBorder="1" applyAlignment="1" applyProtection="1">
      <alignment vertical="center"/>
    </xf>
    <xf numFmtId="0" fontId="9" fillId="0" borderId="0" xfId="0" applyFont="1" applyAlignment="1">
      <alignment horizontal="center" vertical="center"/>
    </xf>
    <xf numFmtId="0" fontId="9" fillId="6" borderId="1" xfId="0" applyFont="1" applyFill="1" applyBorder="1" applyAlignment="1" applyProtection="1">
      <alignment vertical="center"/>
    </xf>
    <xf numFmtId="0" fontId="10" fillId="0" borderId="0" xfId="0" applyFont="1" applyAlignment="1">
      <alignment vertical="center" wrapText="1"/>
    </xf>
    <xf numFmtId="10" fontId="12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0" fontId="6" fillId="2" borderId="13" xfId="1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  <colors>
    <mruColors>
      <color rgb="FF800080"/>
      <color rgb="FFFF00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595313</xdr:colOff>
      <xdr:row>9</xdr:row>
      <xdr:rowOff>9591</xdr:rowOff>
    </xdr:from>
    <xdr:to>
      <xdr:col>43</xdr:col>
      <xdr:colOff>595049</xdr:colOff>
      <xdr:row>22</xdr:row>
      <xdr:rowOff>119130</xdr:rowOff>
    </xdr:to>
    <xdr:pic>
      <xdr:nvPicPr>
        <xdr:cNvPr id="3" name="Afbeelding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2969" y="1581216"/>
          <a:ext cx="10322455" cy="2276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595313</xdr:colOff>
      <xdr:row>25</xdr:row>
      <xdr:rowOff>142853</xdr:rowOff>
    </xdr:from>
    <xdr:to>
      <xdr:col>44</xdr:col>
      <xdr:colOff>0</xdr:colOff>
      <xdr:row>34</xdr:row>
      <xdr:rowOff>59774</xdr:rowOff>
    </xdr:to>
    <xdr:pic>
      <xdr:nvPicPr>
        <xdr:cNvPr id="4" name="Afbeelding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2969" y="4000478"/>
          <a:ext cx="10334625" cy="1417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23811</xdr:colOff>
      <xdr:row>36</xdr:row>
      <xdr:rowOff>6606</xdr:rowOff>
    </xdr:from>
    <xdr:to>
      <xdr:col>44</xdr:col>
      <xdr:colOff>35717</xdr:colOff>
      <xdr:row>39</xdr:row>
      <xdr:rowOff>87832</xdr:rowOff>
    </xdr:to>
    <xdr:pic>
      <xdr:nvPicPr>
        <xdr:cNvPr id="5" name="Afbeelding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8686" y="5578731"/>
          <a:ext cx="10334625" cy="902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35718</xdr:colOff>
      <xdr:row>41</xdr:row>
      <xdr:rowOff>11910</xdr:rowOff>
    </xdr:from>
    <xdr:to>
      <xdr:col>38</xdr:col>
      <xdr:colOff>80962</xdr:colOff>
      <xdr:row>52</xdr:row>
      <xdr:rowOff>300042</xdr:rowOff>
    </xdr:to>
    <xdr:pic>
      <xdr:nvPicPr>
        <xdr:cNvPr id="8" name="Afbeelding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0593" y="6584160"/>
          <a:ext cx="6724650" cy="2943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2"/>
  <sheetViews>
    <sheetView workbookViewId="0">
      <selection activeCell="B22" sqref="B22:J27"/>
    </sheetView>
  </sheetViews>
  <sheetFormatPr defaultRowHeight="11.25" x14ac:dyDescent="0.25"/>
  <cols>
    <col min="1" max="1" width="9.140625" style="4"/>
    <col min="2" max="2" width="27.85546875" style="4" bestFit="1" customWidth="1"/>
    <col min="3" max="4" width="10" style="4" bestFit="1" customWidth="1"/>
    <col min="5" max="5" width="11" style="4" customWidth="1"/>
    <col min="6" max="10" width="10" style="4" bestFit="1" customWidth="1"/>
    <col min="11" max="11" width="9.140625" style="4"/>
    <col min="12" max="12" width="24" style="4" bestFit="1" customWidth="1"/>
    <col min="13" max="14" width="9.140625" style="4"/>
    <col min="15" max="15" width="10.140625" style="4" customWidth="1"/>
    <col min="16" max="16384" width="9.140625" style="4"/>
  </cols>
  <sheetData>
    <row r="1" spans="2:20" ht="12" thickBot="1" x14ac:dyDescent="0.3"/>
    <row r="2" spans="2:20" x14ac:dyDescent="0.25">
      <c r="B2" s="43" t="s">
        <v>23</v>
      </c>
      <c r="C2" s="44">
        <v>2017</v>
      </c>
      <c r="D2" s="45"/>
      <c r="E2" s="46"/>
      <c r="F2" s="47"/>
      <c r="G2" s="89" t="s">
        <v>15</v>
      </c>
      <c r="H2" s="90"/>
      <c r="I2" s="90"/>
      <c r="J2" s="91"/>
    </row>
    <row r="3" spans="2:20" ht="12" thickBot="1" x14ac:dyDescent="0.3">
      <c r="B3" s="43"/>
      <c r="C3" s="48" t="s">
        <v>14</v>
      </c>
      <c r="D3" s="48" t="s">
        <v>12</v>
      </c>
      <c r="E3" s="49" t="s">
        <v>0</v>
      </c>
      <c r="F3" s="50" t="s">
        <v>1</v>
      </c>
      <c r="G3" s="59">
        <v>0.999</v>
      </c>
      <c r="H3" s="60">
        <v>0.99950000000000006</v>
      </c>
      <c r="I3" s="60">
        <v>0.99990000000000001</v>
      </c>
      <c r="J3" s="61">
        <v>0.99999000000000005</v>
      </c>
      <c r="L3" s="54" t="s">
        <v>21</v>
      </c>
      <c r="M3" s="42" t="s">
        <v>5</v>
      </c>
      <c r="N3" s="42" t="s">
        <v>4</v>
      </c>
      <c r="O3" s="41" t="s">
        <v>22</v>
      </c>
      <c r="P3" s="41"/>
      <c r="Q3" s="42"/>
      <c r="R3" s="42" t="s">
        <v>5</v>
      </c>
    </row>
    <row r="4" spans="2:20" x14ac:dyDescent="0.25">
      <c r="B4" s="8"/>
      <c r="C4" s="1">
        <v>1</v>
      </c>
      <c r="D4" s="55">
        <v>31</v>
      </c>
      <c r="E4" s="1">
        <f>D4*24</f>
        <v>744</v>
      </c>
      <c r="F4" s="15">
        <f>E4*60</f>
        <v>44640</v>
      </c>
      <c r="G4" s="9">
        <f>(100%-$G$3)*F4</f>
        <v>44.640000000000043</v>
      </c>
      <c r="H4" s="10">
        <f>(100%-$H$3)*F4</f>
        <v>22.319999999997542</v>
      </c>
      <c r="I4" s="10">
        <f>(100%-$I$3)*F4</f>
        <v>4.4639999999995084</v>
      </c>
      <c r="J4" s="11">
        <f>(100%-$J$3)*F4</f>
        <v>0.44639999999796842</v>
      </c>
      <c r="L4" s="8" t="s">
        <v>11</v>
      </c>
      <c r="M4" s="6">
        <v>2</v>
      </c>
      <c r="N4" s="4">
        <f>M4*G4</f>
        <v>89.280000000000086</v>
      </c>
      <c r="O4" s="18">
        <f>100%-(N4/F4)</f>
        <v>0.998</v>
      </c>
      <c r="R4" s="6">
        <f>(100%-O4)/(100%-$G$3)</f>
        <v>2</v>
      </c>
    </row>
    <row r="5" spans="2:20" x14ac:dyDescent="0.25">
      <c r="C5" s="2">
        <v>2</v>
      </c>
      <c r="D5" s="56">
        <v>28</v>
      </c>
      <c r="E5" s="2">
        <f t="shared" ref="E5:E17" si="0">D5*24</f>
        <v>672</v>
      </c>
      <c r="F5" s="5">
        <f t="shared" ref="F5:F17" si="1">E5*60</f>
        <v>40320</v>
      </c>
      <c r="G5" s="16">
        <f t="shared" ref="G5:G17" si="2">(100%-$G$3)*F5</f>
        <v>40.320000000000036</v>
      </c>
      <c r="H5" s="3">
        <f t="shared" ref="H5:H15" si="3">(100%-$H$3)*F5</f>
        <v>20.15999999999778</v>
      </c>
      <c r="I5" s="3">
        <f t="shared" ref="I5:I15" si="4">(100%-$I$3)*F5</f>
        <v>4.0319999999995559</v>
      </c>
      <c r="J5" s="17">
        <f t="shared" ref="J5:J15" si="5">(100%-$J$3)*F5</f>
        <v>0.40319999999816503</v>
      </c>
      <c r="L5" s="8" t="s">
        <v>2</v>
      </c>
      <c r="M5" s="6">
        <v>3</v>
      </c>
      <c r="N5" s="4">
        <f>M5*G5</f>
        <v>120.96000000000011</v>
      </c>
      <c r="O5" s="18">
        <f>100%-(N5/F5)</f>
        <v>0.997</v>
      </c>
      <c r="R5" s="6">
        <f>(100%-O5)/(100%-$G$3)</f>
        <v>3</v>
      </c>
      <c r="T5" s="21"/>
    </row>
    <row r="6" spans="2:20" x14ac:dyDescent="0.25">
      <c r="C6" s="2">
        <v>3</v>
      </c>
      <c r="D6" s="56">
        <v>31</v>
      </c>
      <c r="E6" s="2">
        <f t="shared" si="0"/>
        <v>744</v>
      </c>
      <c r="F6" s="5">
        <f t="shared" si="1"/>
        <v>44640</v>
      </c>
      <c r="G6" s="16">
        <f t="shared" si="2"/>
        <v>44.640000000000043</v>
      </c>
      <c r="H6" s="3">
        <f t="shared" si="3"/>
        <v>22.319999999997542</v>
      </c>
      <c r="I6" s="3">
        <f t="shared" si="4"/>
        <v>4.4639999999995084</v>
      </c>
      <c r="J6" s="17">
        <f t="shared" si="5"/>
        <v>0.44639999999796842</v>
      </c>
      <c r="L6" s="8" t="s">
        <v>3</v>
      </c>
      <c r="M6" s="6">
        <v>4</v>
      </c>
      <c r="N6" s="4">
        <f>M6*G15</f>
        <v>178.56000000000017</v>
      </c>
      <c r="O6" s="18">
        <f>100%-(N6/F15)</f>
        <v>0.996</v>
      </c>
      <c r="R6" s="6">
        <f>(100%-O6)/(100%-$G$3)</f>
        <v>4</v>
      </c>
    </row>
    <row r="7" spans="2:20" x14ac:dyDescent="0.25">
      <c r="C7" s="2">
        <v>4</v>
      </c>
      <c r="D7" s="56">
        <v>30</v>
      </c>
      <c r="E7" s="2">
        <f t="shared" ref="E7:E14" si="6">D7*24</f>
        <v>720</v>
      </c>
      <c r="F7" s="5">
        <f t="shared" ref="F7:F14" si="7">E7*60</f>
        <v>43200</v>
      </c>
      <c r="G7" s="16">
        <f t="shared" si="2"/>
        <v>43.200000000000038</v>
      </c>
      <c r="H7" s="3">
        <f t="shared" ref="H7:H14" si="8">(100%-$H$3)*F7</f>
        <v>21.599999999997621</v>
      </c>
      <c r="I7" s="3">
        <f t="shared" ref="I7:I14" si="9">(100%-$I$3)*F7</f>
        <v>4.3199999999995242</v>
      </c>
      <c r="J7" s="17">
        <f t="shared" ref="J7:J14" si="10">(100%-$J$3)*F7</f>
        <v>0.43199999999803396</v>
      </c>
    </row>
    <row r="8" spans="2:20" x14ac:dyDescent="0.25">
      <c r="C8" s="2">
        <v>5</v>
      </c>
      <c r="D8" s="56">
        <v>31</v>
      </c>
      <c r="E8" s="2">
        <f t="shared" si="6"/>
        <v>744</v>
      </c>
      <c r="F8" s="5">
        <f t="shared" si="7"/>
        <v>44640</v>
      </c>
      <c r="G8" s="16">
        <f t="shared" si="2"/>
        <v>44.640000000000043</v>
      </c>
      <c r="H8" s="3">
        <f t="shared" si="8"/>
        <v>22.319999999997542</v>
      </c>
      <c r="I8" s="3">
        <f t="shared" si="9"/>
        <v>4.4639999999995084</v>
      </c>
      <c r="J8" s="17">
        <f t="shared" si="10"/>
        <v>0.44639999999796842</v>
      </c>
      <c r="L8" s="54" t="s">
        <v>21</v>
      </c>
      <c r="M8" s="41"/>
      <c r="N8" s="41" t="s">
        <v>6</v>
      </c>
      <c r="O8" s="41" t="s">
        <v>7</v>
      </c>
      <c r="P8" s="41"/>
      <c r="Q8" s="41"/>
      <c r="R8" s="41"/>
      <c r="S8" s="41"/>
      <c r="T8" s="41"/>
    </row>
    <row r="9" spans="2:20" x14ac:dyDescent="0.25">
      <c r="C9" s="2">
        <v>6</v>
      </c>
      <c r="D9" s="56">
        <v>30</v>
      </c>
      <c r="E9" s="2">
        <f t="shared" si="6"/>
        <v>720</v>
      </c>
      <c r="F9" s="5">
        <f t="shared" si="7"/>
        <v>43200</v>
      </c>
      <c r="G9" s="16">
        <f t="shared" si="2"/>
        <v>43.200000000000038</v>
      </c>
      <c r="H9" s="3">
        <f t="shared" si="8"/>
        <v>21.599999999997621</v>
      </c>
      <c r="I9" s="3">
        <f t="shared" si="9"/>
        <v>4.3199999999995242</v>
      </c>
      <c r="J9" s="17">
        <f t="shared" si="10"/>
        <v>0.43199999999803396</v>
      </c>
      <c r="M9" s="19"/>
      <c r="N9" s="36">
        <f>G3</f>
        <v>0.999</v>
      </c>
      <c r="O9" s="36">
        <f>H3</f>
        <v>0.99950000000000006</v>
      </c>
      <c r="P9" s="35">
        <v>0.99960000000000004</v>
      </c>
      <c r="Q9" s="35">
        <v>0.99970000000000003</v>
      </c>
      <c r="R9" s="35">
        <v>0.99980000000000002</v>
      </c>
      <c r="S9" s="36">
        <f>I3</f>
        <v>0.99990000000000001</v>
      </c>
      <c r="T9" s="36">
        <f>J3</f>
        <v>0.99999000000000005</v>
      </c>
    </row>
    <row r="10" spans="2:20" x14ac:dyDescent="0.25">
      <c r="C10" s="2">
        <v>7</v>
      </c>
      <c r="D10" s="56">
        <v>31</v>
      </c>
      <c r="E10" s="2">
        <f t="shared" si="6"/>
        <v>744</v>
      </c>
      <c r="F10" s="5">
        <f t="shared" si="7"/>
        <v>44640</v>
      </c>
      <c r="G10" s="16">
        <f t="shared" si="2"/>
        <v>44.640000000000043</v>
      </c>
      <c r="H10" s="3">
        <f t="shared" si="8"/>
        <v>22.319999999997542</v>
      </c>
      <c r="I10" s="3">
        <f t="shared" si="9"/>
        <v>4.4639999999995084</v>
      </c>
      <c r="J10" s="17">
        <f t="shared" si="10"/>
        <v>0.44639999999796842</v>
      </c>
      <c r="M10" s="35">
        <v>0.99999000000000005</v>
      </c>
      <c r="N10" s="37">
        <v>0</v>
      </c>
      <c r="O10" s="37">
        <v>0</v>
      </c>
      <c r="P10" s="20">
        <v>0</v>
      </c>
      <c r="Q10" s="20">
        <v>0</v>
      </c>
      <c r="R10" s="20">
        <v>0</v>
      </c>
      <c r="S10" s="37">
        <v>0</v>
      </c>
      <c r="T10" s="40">
        <v>0</v>
      </c>
    </row>
    <row r="11" spans="2:20" x14ac:dyDescent="0.25">
      <c r="C11" s="2">
        <v>8</v>
      </c>
      <c r="D11" s="56">
        <v>31</v>
      </c>
      <c r="E11" s="2">
        <f t="shared" si="6"/>
        <v>744</v>
      </c>
      <c r="F11" s="5">
        <f t="shared" si="7"/>
        <v>44640</v>
      </c>
      <c r="G11" s="16">
        <f t="shared" si="2"/>
        <v>44.640000000000043</v>
      </c>
      <c r="H11" s="3">
        <f t="shared" si="8"/>
        <v>22.319999999997542</v>
      </c>
      <c r="I11" s="3">
        <f t="shared" si="9"/>
        <v>4.4639999999995084</v>
      </c>
      <c r="J11" s="17">
        <f t="shared" si="10"/>
        <v>0.44639999999796842</v>
      </c>
      <c r="M11" s="35">
        <v>0.99990000000000001</v>
      </c>
      <c r="N11" s="37">
        <v>0</v>
      </c>
      <c r="O11" s="37">
        <v>0</v>
      </c>
      <c r="P11" s="20">
        <v>0</v>
      </c>
      <c r="Q11" s="20">
        <v>0</v>
      </c>
      <c r="R11" s="20">
        <v>0</v>
      </c>
      <c r="S11" s="40">
        <v>0</v>
      </c>
      <c r="T11" s="38">
        <v>1</v>
      </c>
    </row>
    <row r="12" spans="2:20" x14ac:dyDescent="0.25">
      <c r="C12" s="2">
        <v>9</v>
      </c>
      <c r="D12" s="56">
        <v>30</v>
      </c>
      <c r="E12" s="2">
        <f t="shared" si="6"/>
        <v>720</v>
      </c>
      <c r="F12" s="5">
        <f t="shared" si="7"/>
        <v>43200</v>
      </c>
      <c r="G12" s="16">
        <f t="shared" si="2"/>
        <v>43.200000000000038</v>
      </c>
      <c r="H12" s="3">
        <f t="shared" si="8"/>
        <v>21.599999999997621</v>
      </c>
      <c r="I12" s="3">
        <f t="shared" si="9"/>
        <v>4.3199999999995242</v>
      </c>
      <c r="J12" s="17">
        <f t="shared" si="10"/>
        <v>0.43199999999803396</v>
      </c>
      <c r="M12" s="35">
        <v>0.99980000000000002</v>
      </c>
      <c r="N12" s="37">
        <v>0</v>
      </c>
      <c r="O12" s="37">
        <v>0</v>
      </c>
      <c r="P12" s="20">
        <v>0</v>
      </c>
      <c r="Q12" s="20">
        <v>0</v>
      </c>
      <c r="R12" s="20">
        <v>0</v>
      </c>
      <c r="S12" s="38">
        <f>((100%-$M12)/(100%-S$9))*25%</f>
        <v>0.5</v>
      </c>
      <c r="T12" s="39">
        <v>1</v>
      </c>
    </row>
    <row r="13" spans="2:20" x14ac:dyDescent="0.25">
      <c r="C13" s="2">
        <v>10</v>
      </c>
      <c r="D13" s="56">
        <v>31</v>
      </c>
      <c r="E13" s="2">
        <f t="shared" si="6"/>
        <v>744</v>
      </c>
      <c r="F13" s="5">
        <f t="shared" si="7"/>
        <v>44640</v>
      </c>
      <c r="G13" s="16">
        <f t="shared" si="2"/>
        <v>44.640000000000043</v>
      </c>
      <c r="H13" s="3">
        <f t="shared" si="8"/>
        <v>22.319999999997542</v>
      </c>
      <c r="I13" s="3">
        <f t="shared" si="9"/>
        <v>4.4639999999995084</v>
      </c>
      <c r="J13" s="17">
        <f t="shared" si="10"/>
        <v>0.44639999999796842</v>
      </c>
      <c r="M13" s="35">
        <v>0.99970000000000003</v>
      </c>
      <c r="N13" s="37">
        <v>0</v>
      </c>
      <c r="O13" s="37">
        <v>0</v>
      </c>
      <c r="P13" s="20">
        <v>0</v>
      </c>
      <c r="Q13" s="20">
        <v>0</v>
      </c>
      <c r="R13" s="21">
        <f>((100%-$M13)/(100%-R$9))*25%</f>
        <v>0.375</v>
      </c>
      <c r="S13" s="38">
        <f>((100%-$M13)/(100%-S$9))*25%</f>
        <v>0.75</v>
      </c>
      <c r="T13" s="39">
        <v>1</v>
      </c>
    </row>
    <row r="14" spans="2:20" x14ac:dyDescent="0.25">
      <c r="C14" s="25">
        <v>11</v>
      </c>
      <c r="D14" s="57">
        <v>30</v>
      </c>
      <c r="E14" s="25">
        <f t="shared" si="6"/>
        <v>720</v>
      </c>
      <c r="F14" s="26">
        <f t="shared" si="7"/>
        <v>43200</v>
      </c>
      <c r="G14" s="27">
        <f t="shared" si="2"/>
        <v>43.200000000000038</v>
      </c>
      <c r="H14" s="28">
        <f t="shared" si="8"/>
        <v>21.599999999997621</v>
      </c>
      <c r="I14" s="28">
        <f t="shared" si="9"/>
        <v>4.3199999999995242</v>
      </c>
      <c r="J14" s="29">
        <f t="shared" si="10"/>
        <v>0.43199999999803396</v>
      </c>
      <c r="L14" s="19"/>
      <c r="M14" s="35">
        <v>0.99960000000000004</v>
      </c>
      <c r="N14" s="37">
        <v>0</v>
      </c>
      <c r="O14" s="37">
        <v>0</v>
      </c>
      <c r="P14" s="20">
        <v>0</v>
      </c>
      <c r="Q14" s="21">
        <f>((100%-$M14)/(100%-Q$9))*25%</f>
        <v>0.33333333333333331</v>
      </c>
      <c r="R14" s="21">
        <f>((100%-$M14)/(100%-R$9))*25%</f>
        <v>0.5</v>
      </c>
      <c r="S14" s="38">
        <f>((100%-$M14)/(100%-S$9))*25%</f>
        <v>1</v>
      </c>
      <c r="T14" s="39">
        <v>1</v>
      </c>
    </row>
    <row r="15" spans="2:20" ht="12" thickBot="1" x14ac:dyDescent="0.3">
      <c r="C15" s="2">
        <v>12</v>
      </c>
      <c r="D15" s="56">
        <v>31</v>
      </c>
      <c r="E15" s="2">
        <f t="shared" si="0"/>
        <v>744</v>
      </c>
      <c r="F15" s="5">
        <f t="shared" si="1"/>
        <v>44640</v>
      </c>
      <c r="G15" s="12">
        <f t="shared" si="2"/>
        <v>44.640000000000043</v>
      </c>
      <c r="H15" s="13">
        <f t="shared" si="3"/>
        <v>22.319999999997542</v>
      </c>
      <c r="I15" s="13">
        <f t="shared" si="4"/>
        <v>4.4639999999995084</v>
      </c>
      <c r="J15" s="14">
        <f t="shared" si="5"/>
        <v>0.44639999999796842</v>
      </c>
      <c r="L15" s="19"/>
      <c r="M15" s="35">
        <v>0.99950000000000006</v>
      </c>
      <c r="N15" s="37">
        <v>0</v>
      </c>
      <c r="O15" s="40">
        <v>0</v>
      </c>
      <c r="P15" s="21">
        <f>((100%-$M15)/(100%-P$9))*25%</f>
        <v>0.3125</v>
      </c>
      <c r="Q15" s="21">
        <f>((100%-$M15)/(100%-Q$9))*25%</f>
        <v>0.41666666666666669</v>
      </c>
      <c r="R15" s="21">
        <f>((100%-$M15)/(100%-R$9))*25%</f>
        <v>0.625</v>
      </c>
      <c r="S15" s="39">
        <v>1</v>
      </c>
      <c r="T15" s="39">
        <v>1</v>
      </c>
    </row>
    <row r="16" spans="2:20" ht="12" thickBot="1" x14ac:dyDescent="0.3">
      <c r="C16" s="7"/>
      <c r="D16" s="58"/>
      <c r="E16" s="7"/>
      <c r="F16" s="7"/>
      <c r="G16" s="30"/>
      <c r="H16" s="30"/>
      <c r="I16" s="30"/>
      <c r="J16" s="30"/>
      <c r="M16" s="35">
        <v>0.999</v>
      </c>
      <c r="N16" s="40">
        <v>0</v>
      </c>
      <c r="O16" s="38">
        <f>((100%-$M16)/(100%-O$9))*25%</f>
        <v>0.50000000000005551</v>
      </c>
      <c r="P16" s="21">
        <f>((100%-$M16)/(100%-P$9))*25%</f>
        <v>0.62500000000006939</v>
      </c>
      <c r="Q16" s="21">
        <f>((100%-$M16)/(100%-Q$9))*25%</f>
        <v>0.83333333333342585</v>
      </c>
      <c r="R16" s="22">
        <v>1</v>
      </c>
      <c r="S16" s="39">
        <v>1</v>
      </c>
      <c r="T16" s="39">
        <v>1</v>
      </c>
    </row>
    <row r="17" spans="2:20" ht="12" thickBot="1" x14ac:dyDescent="0.3">
      <c r="C17" s="2" t="s">
        <v>18</v>
      </c>
      <c r="D17" s="56">
        <f>SUM(D4:D15)/12</f>
        <v>30.416666666666668</v>
      </c>
      <c r="E17" s="2">
        <f t="shared" si="0"/>
        <v>730</v>
      </c>
      <c r="F17" s="5">
        <f t="shared" si="1"/>
        <v>43800</v>
      </c>
      <c r="G17" s="31">
        <f t="shared" si="2"/>
        <v>43.80000000000004</v>
      </c>
      <c r="H17" s="32">
        <f t="shared" ref="H17" si="11">(100%-$H$3)*F17</f>
        <v>21.89999999999759</v>
      </c>
      <c r="I17" s="32">
        <f t="shared" ref="I17" si="12">(100%-$I$3)*F17</f>
        <v>4.3799999999995176</v>
      </c>
      <c r="J17" s="33">
        <f t="shared" ref="J17" si="13">(100%-$J$3)*F17</f>
        <v>0.43799999999800665</v>
      </c>
      <c r="M17" s="35">
        <v>0.998</v>
      </c>
      <c r="N17" s="38">
        <f>((100%-$M17)/(100%-N$9))*25%</f>
        <v>0.5</v>
      </c>
      <c r="O17" s="38">
        <f>((100%-$M17)/(100%-O$9))*25%</f>
        <v>1.000000000000111</v>
      </c>
      <c r="P17" s="22">
        <v>1</v>
      </c>
      <c r="Q17" s="22">
        <v>1</v>
      </c>
      <c r="R17" s="22">
        <v>1</v>
      </c>
      <c r="S17" s="39">
        <v>1</v>
      </c>
      <c r="T17" s="39">
        <v>1</v>
      </c>
    </row>
    <row r="18" spans="2:20" ht="12" thickBot="1" x14ac:dyDescent="0.3">
      <c r="D18" s="23"/>
      <c r="M18" s="35">
        <v>0.997</v>
      </c>
      <c r="N18" s="38">
        <f>((100%-$M18)/(100%-N$9))*25%</f>
        <v>0.75</v>
      </c>
      <c r="O18" s="39">
        <v>1</v>
      </c>
      <c r="P18" s="22">
        <v>1</v>
      </c>
      <c r="Q18" s="22">
        <v>1</v>
      </c>
      <c r="R18" s="22">
        <v>1</v>
      </c>
      <c r="S18" s="39">
        <v>1</v>
      </c>
      <c r="T18" s="39">
        <v>1</v>
      </c>
    </row>
    <row r="19" spans="2:20" x14ac:dyDescent="0.25">
      <c r="B19" s="8"/>
      <c r="D19" s="56">
        <v>365</v>
      </c>
      <c r="E19" s="2">
        <f>D19*24</f>
        <v>8760</v>
      </c>
      <c r="F19" s="5">
        <f>E19*60</f>
        <v>525600</v>
      </c>
      <c r="G19" s="9">
        <f>(100%-$G$3)*F19</f>
        <v>525.60000000000048</v>
      </c>
      <c r="H19" s="10">
        <f>(100%-$H$3)*F19</f>
        <v>262.79999999997108</v>
      </c>
      <c r="I19" s="10">
        <f>(100%-$I$3)*F19</f>
        <v>52.559999999994211</v>
      </c>
      <c r="J19" s="11">
        <f>(100%-$J$3)*F19</f>
        <v>5.2559999999760798</v>
      </c>
      <c r="K19" s="7"/>
      <c r="M19" s="35">
        <v>0.996</v>
      </c>
      <c r="N19" s="38">
        <f>((100%-$M19)/(100%-N$9))*25%</f>
        <v>1</v>
      </c>
      <c r="O19" s="39">
        <v>1</v>
      </c>
      <c r="P19" s="22">
        <v>1</v>
      </c>
      <c r="Q19" s="22">
        <v>1</v>
      </c>
      <c r="R19" s="22">
        <v>1</v>
      </c>
      <c r="S19" s="39">
        <v>1</v>
      </c>
      <c r="T19" s="39">
        <v>1</v>
      </c>
    </row>
    <row r="20" spans="2:20" ht="12" thickBot="1" x14ac:dyDescent="0.3">
      <c r="D20" s="56"/>
      <c r="E20" s="2"/>
      <c r="F20" s="5"/>
      <c r="G20" s="12">
        <f>G19/60</f>
        <v>8.7600000000000087</v>
      </c>
      <c r="H20" s="13">
        <f t="shared" ref="H20:J20" si="14">H19/60</f>
        <v>4.3799999999995176</v>
      </c>
      <c r="I20" s="13">
        <f t="shared" si="14"/>
        <v>0.87599999999990352</v>
      </c>
      <c r="J20" s="14">
        <f t="shared" si="14"/>
        <v>8.759999999960133E-2</v>
      </c>
      <c r="K20" s="34" t="s">
        <v>19</v>
      </c>
    </row>
    <row r="22" spans="2:20" x14ac:dyDescent="0.25">
      <c r="B22" s="51" t="s">
        <v>24</v>
      </c>
      <c r="C22" s="52"/>
      <c r="D22" s="53" t="s">
        <v>20</v>
      </c>
      <c r="E22" s="52"/>
      <c r="F22" s="52"/>
      <c r="G22" s="52"/>
      <c r="H22" s="52"/>
      <c r="I22" s="52"/>
      <c r="J22" s="52"/>
    </row>
    <row r="23" spans="2:20" x14ac:dyDescent="0.25">
      <c r="B23" s="19" t="s">
        <v>16</v>
      </c>
      <c r="C23" s="23">
        <v>60</v>
      </c>
      <c r="D23" s="24">
        <v>0.25</v>
      </c>
      <c r="E23" s="4" t="s">
        <v>13</v>
      </c>
    </row>
    <row r="24" spans="2:20" x14ac:dyDescent="0.25">
      <c r="B24" s="19" t="s">
        <v>8</v>
      </c>
      <c r="C24" s="23">
        <v>120</v>
      </c>
      <c r="D24" s="24">
        <v>0.5</v>
      </c>
      <c r="E24" s="4" t="s">
        <v>13</v>
      </c>
    </row>
    <row r="25" spans="2:20" x14ac:dyDescent="0.25">
      <c r="B25" s="19" t="s">
        <v>9</v>
      </c>
      <c r="C25" s="23">
        <v>180</v>
      </c>
      <c r="D25" s="24">
        <v>0.75</v>
      </c>
      <c r="E25" s="4" t="s">
        <v>13</v>
      </c>
    </row>
    <row r="26" spans="2:20" x14ac:dyDescent="0.25">
      <c r="B26" s="19" t="s">
        <v>10</v>
      </c>
      <c r="C26" s="23">
        <v>240</v>
      </c>
      <c r="D26" s="24">
        <v>1</v>
      </c>
      <c r="E26" s="4" t="s">
        <v>13</v>
      </c>
    </row>
    <row r="27" spans="2:20" x14ac:dyDescent="0.25">
      <c r="B27" s="19" t="s">
        <v>25</v>
      </c>
      <c r="C27" s="23"/>
      <c r="D27" s="24">
        <v>0.1</v>
      </c>
      <c r="E27" s="4" t="s">
        <v>17</v>
      </c>
    </row>
    <row r="52" spans="4:4" x14ac:dyDescent="0.25">
      <c r="D52" s="24"/>
    </row>
  </sheetData>
  <mergeCells count="1">
    <mergeCell ref="G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60"/>
  <sheetViews>
    <sheetView tabSelected="1" zoomScale="80" zoomScaleNormal="80" workbookViewId="0">
      <selection activeCell="M22" sqref="M22"/>
    </sheetView>
  </sheetViews>
  <sheetFormatPr defaultRowHeight="11.25" x14ac:dyDescent="0.25"/>
  <cols>
    <col min="1" max="1" width="3.28515625" style="4" customWidth="1"/>
    <col min="2" max="2" width="10.28515625" style="4" customWidth="1"/>
    <col min="3" max="4" width="13.140625" style="70" hidden="1" customWidth="1"/>
    <col min="5" max="5" width="13" style="4" customWidth="1"/>
    <col min="6" max="6" width="13.85546875" style="70" customWidth="1"/>
    <col min="7" max="7" width="11.7109375" style="4" customWidth="1"/>
    <col min="8" max="8" width="26.42578125" style="4" customWidth="1"/>
    <col min="9" max="9" width="13.7109375" style="4" customWidth="1"/>
    <col min="10" max="10" width="14.5703125" style="70" customWidth="1"/>
    <col min="11" max="11" width="11.140625" style="70" customWidth="1"/>
    <col min="12" max="13" width="9.140625" style="4"/>
    <col min="14" max="14" width="18" style="4" hidden="1" customWidth="1"/>
    <col min="15" max="27" width="0" style="4" hidden="1" customWidth="1"/>
    <col min="28" max="16384" width="9.140625" style="4"/>
  </cols>
  <sheetData>
    <row r="1" spans="2:29" ht="12.75" x14ac:dyDescent="0.25">
      <c r="B1" s="71"/>
      <c r="C1" s="72"/>
      <c r="D1" s="72"/>
      <c r="E1" s="71"/>
      <c r="F1" s="72"/>
      <c r="G1" s="71"/>
      <c r="H1" s="71"/>
      <c r="I1" s="71"/>
      <c r="J1" s="72"/>
      <c r="K1" s="72"/>
      <c r="L1" s="71"/>
    </row>
    <row r="2" spans="2:29" s="43" customFormat="1" ht="33" customHeight="1" x14ac:dyDescent="0.25">
      <c r="B2" s="86" t="s">
        <v>77</v>
      </c>
      <c r="C2" s="74"/>
      <c r="D2" s="74"/>
      <c r="E2" s="75">
        <v>0.999</v>
      </c>
      <c r="F2" s="74"/>
      <c r="G2" s="73"/>
      <c r="H2" s="73"/>
      <c r="I2" s="73"/>
      <c r="J2" s="74"/>
      <c r="K2" s="74"/>
      <c r="L2" s="73"/>
      <c r="N2" s="19" t="s">
        <v>24</v>
      </c>
    </row>
    <row r="3" spans="2:29" ht="38.25" x14ac:dyDescent="0.25">
      <c r="B3" s="76" t="s">
        <v>14</v>
      </c>
      <c r="C3" s="76" t="s">
        <v>62</v>
      </c>
      <c r="D3" s="76" t="s">
        <v>58</v>
      </c>
      <c r="E3" s="76" t="s">
        <v>59</v>
      </c>
      <c r="F3" s="76" t="s">
        <v>60</v>
      </c>
      <c r="G3" s="76" t="s">
        <v>36</v>
      </c>
      <c r="H3" s="76" t="s">
        <v>76</v>
      </c>
      <c r="I3" s="76" t="s">
        <v>37</v>
      </c>
      <c r="J3" s="77" t="s">
        <v>61</v>
      </c>
      <c r="K3" s="77" t="s">
        <v>41</v>
      </c>
      <c r="L3" s="71"/>
      <c r="N3" s="19" t="s">
        <v>16</v>
      </c>
      <c r="O3" s="23">
        <v>60</v>
      </c>
      <c r="P3" s="24">
        <v>0.25</v>
      </c>
      <c r="Q3" s="4" t="s">
        <v>13</v>
      </c>
      <c r="Y3" s="4" t="s">
        <v>56</v>
      </c>
      <c r="Z3" s="4" t="s">
        <v>57</v>
      </c>
      <c r="AB3" s="43" t="s">
        <v>65</v>
      </c>
    </row>
    <row r="4" spans="2:29" ht="12.75" x14ac:dyDescent="0.25">
      <c r="B4" s="78" t="s">
        <v>45</v>
      </c>
      <c r="C4" s="79">
        <f>IF(B4="jan",$R$20,IF(B4="feb",$R$21,IF(B4="mrt",$R$20,IF(B4="apr",$R$19,IF(B4="mei",$R$20,IF(B4="jun",$R$19,IF(B4="jul",$R$20,IF(B4="aug",$R$20,IF(B4="sep",$R$19,IF(B4="okt",$R$20,IF(B4="nov",$R$19,IF(B4="dec",$R$20))))))))))))</f>
        <v>40320</v>
      </c>
      <c r="D4" s="79">
        <f>IF(B4="jan",$S$20,IF(B4="feb",$S$21,IF(B4="mrt",$S$20,IF(B4="apr",$S$19,IF(B4="mei",$S$20,IF(B4="jun",$S$19,IF(B4="jul",$S$20,IF(B4="aug",$S$20,IF(B4="sep",$S$19,IF(B4="okt",$S$20,IF(B4="nov",$S$19,IF(B4="dec",$S$20))))))))))))</f>
        <v>40279.68</v>
      </c>
      <c r="E4" s="80">
        <v>0.997</v>
      </c>
      <c r="F4" s="79">
        <f>D4-(E4*C4)</f>
        <v>80.639999999999418</v>
      </c>
      <c r="G4" s="78" t="s">
        <v>72</v>
      </c>
      <c r="H4" s="78"/>
      <c r="I4" s="81">
        <v>80</v>
      </c>
      <c r="J4" s="82">
        <f>IF(F4&lt;1,0%,IF(F4&lt;60,$P$3,IF(F4&lt;120,$P$4,IF(F4&lt;180,$P$5,$P$6))))</f>
        <v>0.5</v>
      </c>
      <c r="K4" s="83">
        <f>I4*J4</f>
        <v>40</v>
      </c>
      <c r="L4" s="71"/>
      <c r="N4" s="19" t="s">
        <v>8</v>
      </c>
      <c r="O4" s="23">
        <v>120</v>
      </c>
      <c r="P4" s="24">
        <v>0.5</v>
      </c>
      <c r="Q4" s="4" t="s">
        <v>13</v>
      </c>
      <c r="X4" s="68" t="s">
        <v>44</v>
      </c>
      <c r="Y4" s="4">
        <v>31</v>
      </c>
      <c r="Z4" s="4">
        <v>45</v>
      </c>
      <c r="AB4" s="4" t="s">
        <v>63</v>
      </c>
      <c r="AC4" s="4" t="s">
        <v>64</v>
      </c>
    </row>
    <row r="5" spans="2:29" ht="12.75" x14ac:dyDescent="0.25">
      <c r="B5" s="78"/>
      <c r="C5" s="79" t="b">
        <f t="shared" ref="C5:C33" si="0">IF(B5="jan",$R$20,IF(B5="feb",$R$21,IF(B5="mrt",$R$20,IF(B5="apr",$R$19,IF(B5="mei",$R$20,IF(B5="jun",$R$19,IF(B5="jul",$R$20,IF(B5="aug",$R$20,IF(B5="sep",$R$19,IF(B5="okt",$R$20,IF(B5="nov",$R$19,IF(B5="dec",$R$20))))))))))))</f>
        <v>0</v>
      </c>
      <c r="D5" s="79" t="b">
        <f t="shared" ref="D5:D33" si="1">IF(B5="jan",$S$20,IF(B5="feb",$S$21,IF(B5="mrt",$S$20,IF(B5="apr",$S$19,IF(B5="mei",$S$20,IF(B5="jun",$S$19,IF(B5="jul",$S$20,IF(B5="aug",$S$20,IF(B5="sep",$S$19,IF(B5="okt",$S$20,IF(B5="nov",$S$19,IF(B5="dec",$S$20))))))))))))</f>
        <v>0</v>
      </c>
      <c r="E5" s="80"/>
      <c r="F5" s="79">
        <f t="shared" ref="F5:F33" si="2">D5-(E5*C5)</f>
        <v>0</v>
      </c>
      <c r="G5" s="78"/>
      <c r="H5" s="78"/>
      <c r="I5" s="81"/>
      <c r="J5" s="82">
        <f t="shared" ref="J5:J33" si="3">IF(F5&lt;1,0%,IF(F5&lt;60,$P$3,IF(F5&lt;120,$P$4,IF(F5&lt;180,$P$5,$P$6))))</f>
        <v>0</v>
      </c>
      <c r="K5" s="83">
        <f t="shared" ref="K5:K33" si="4">I5*J5</f>
        <v>0</v>
      </c>
      <c r="L5" s="84"/>
      <c r="N5" s="19" t="s">
        <v>9</v>
      </c>
      <c r="O5" s="23">
        <v>180</v>
      </c>
      <c r="P5" s="24">
        <v>0.75</v>
      </c>
      <c r="Q5" s="4" t="s">
        <v>13</v>
      </c>
      <c r="X5" s="68" t="s">
        <v>45</v>
      </c>
      <c r="Y5" s="4">
        <v>28</v>
      </c>
      <c r="Z5" s="4">
        <v>40</v>
      </c>
      <c r="AB5" s="4" t="s">
        <v>66</v>
      </c>
      <c r="AC5" s="4" t="s">
        <v>67</v>
      </c>
    </row>
    <row r="6" spans="2:29" ht="12.75" x14ac:dyDescent="0.25">
      <c r="B6" s="78"/>
      <c r="C6" s="79" t="b">
        <f t="shared" si="0"/>
        <v>0</v>
      </c>
      <c r="D6" s="79" t="b">
        <f t="shared" si="1"/>
        <v>0</v>
      </c>
      <c r="E6" s="80"/>
      <c r="F6" s="79">
        <f t="shared" si="2"/>
        <v>0</v>
      </c>
      <c r="G6" s="78"/>
      <c r="H6" s="78"/>
      <c r="I6" s="81"/>
      <c r="J6" s="82">
        <f t="shared" si="3"/>
        <v>0</v>
      </c>
      <c r="K6" s="83">
        <f t="shared" si="4"/>
        <v>0</v>
      </c>
      <c r="L6" s="71"/>
      <c r="N6" s="19" t="s">
        <v>10</v>
      </c>
      <c r="O6" s="23">
        <v>240</v>
      </c>
      <c r="P6" s="24">
        <v>1</v>
      </c>
      <c r="Q6" s="4" t="s">
        <v>13</v>
      </c>
      <c r="X6" s="68" t="s">
        <v>46</v>
      </c>
      <c r="Y6" s="4">
        <v>31</v>
      </c>
      <c r="Z6" s="4">
        <v>45</v>
      </c>
      <c r="AB6" s="4" t="s">
        <v>68</v>
      </c>
      <c r="AC6" s="4" t="s">
        <v>69</v>
      </c>
    </row>
    <row r="7" spans="2:29" ht="12.75" x14ac:dyDescent="0.25">
      <c r="B7" s="78"/>
      <c r="C7" s="79" t="b">
        <f t="shared" si="0"/>
        <v>0</v>
      </c>
      <c r="D7" s="79" t="b">
        <f t="shared" si="1"/>
        <v>0</v>
      </c>
      <c r="E7" s="80"/>
      <c r="F7" s="79">
        <f t="shared" si="2"/>
        <v>0</v>
      </c>
      <c r="G7" s="78"/>
      <c r="H7" s="78"/>
      <c r="I7" s="81"/>
      <c r="J7" s="82">
        <f t="shared" si="3"/>
        <v>0</v>
      </c>
      <c r="K7" s="83">
        <f t="shared" si="4"/>
        <v>0</v>
      </c>
      <c r="L7" s="71"/>
      <c r="N7" s="19"/>
      <c r="O7" s="23" t="s">
        <v>42</v>
      </c>
      <c r="P7" s="24"/>
      <c r="X7" s="68" t="s">
        <v>47</v>
      </c>
      <c r="Y7" s="4">
        <v>30</v>
      </c>
      <c r="Z7" s="4">
        <v>43</v>
      </c>
      <c r="AB7" s="4" t="s">
        <v>70</v>
      </c>
      <c r="AC7" s="4" t="s">
        <v>71</v>
      </c>
    </row>
    <row r="8" spans="2:29" ht="12.75" x14ac:dyDescent="0.25">
      <c r="B8" s="78"/>
      <c r="C8" s="79" t="b">
        <f t="shared" si="0"/>
        <v>0</v>
      </c>
      <c r="D8" s="79" t="b">
        <f t="shared" si="1"/>
        <v>0</v>
      </c>
      <c r="E8" s="80"/>
      <c r="F8" s="79">
        <f t="shared" si="2"/>
        <v>0</v>
      </c>
      <c r="G8" s="78"/>
      <c r="H8" s="78"/>
      <c r="I8" s="81"/>
      <c r="J8" s="82">
        <f t="shared" si="3"/>
        <v>0</v>
      </c>
      <c r="K8" s="83">
        <f t="shared" si="4"/>
        <v>0</v>
      </c>
      <c r="L8" s="71"/>
      <c r="N8" s="19" t="s">
        <v>25</v>
      </c>
      <c r="O8" s="23"/>
      <c r="P8" s="24">
        <v>0.05</v>
      </c>
      <c r="Q8" s="4" t="s">
        <v>17</v>
      </c>
      <c r="X8" s="68" t="s">
        <v>48</v>
      </c>
      <c r="Y8" s="4">
        <v>31</v>
      </c>
      <c r="Z8" s="4">
        <v>45</v>
      </c>
    </row>
    <row r="9" spans="2:29" ht="12.75" x14ac:dyDescent="0.25">
      <c r="B9" s="78"/>
      <c r="C9" s="79" t="b">
        <f t="shared" si="0"/>
        <v>0</v>
      </c>
      <c r="D9" s="79" t="b">
        <f t="shared" si="1"/>
        <v>0</v>
      </c>
      <c r="E9" s="80"/>
      <c r="F9" s="79">
        <f t="shared" si="2"/>
        <v>0</v>
      </c>
      <c r="G9" s="78"/>
      <c r="H9" s="78"/>
      <c r="I9" s="81"/>
      <c r="J9" s="82">
        <f t="shared" si="3"/>
        <v>0</v>
      </c>
      <c r="K9" s="83">
        <f t="shared" si="4"/>
        <v>0</v>
      </c>
      <c r="L9" s="71"/>
      <c r="X9" s="68" t="s">
        <v>49</v>
      </c>
      <c r="Y9" s="4">
        <v>30</v>
      </c>
      <c r="Z9" s="4">
        <v>43</v>
      </c>
    </row>
    <row r="10" spans="2:29" ht="12.75" x14ac:dyDescent="0.25">
      <c r="B10" s="78"/>
      <c r="C10" s="79" t="b">
        <f t="shared" si="0"/>
        <v>0</v>
      </c>
      <c r="D10" s="79" t="b">
        <f t="shared" si="1"/>
        <v>0</v>
      </c>
      <c r="E10" s="80"/>
      <c r="F10" s="79">
        <f t="shared" si="2"/>
        <v>0</v>
      </c>
      <c r="G10" s="78"/>
      <c r="H10" s="78"/>
      <c r="I10" s="81"/>
      <c r="J10" s="82">
        <f t="shared" si="3"/>
        <v>0</v>
      </c>
      <c r="K10" s="83">
        <f t="shared" si="4"/>
        <v>0</v>
      </c>
      <c r="L10" s="71"/>
      <c r="X10" s="68" t="s">
        <v>50</v>
      </c>
      <c r="Y10" s="4">
        <v>31</v>
      </c>
      <c r="Z10" s="4">
        <v>45</v>
      </c>
    </row>
    <row r="11" spans="2:29" ht="12.75" x14ac:dyDescent="0.25">
      <c r="B11" s="78"/>
      <c r="C11" s="79" t="b">
        <f t="shared" si="0"/>
        <v>0</v>
      </c>
      <c r="D11" s="79" t="b">
        <f t="shared" si="1"/>
        <v>0</v>
      </c>
      <c r="E11" s="80"/>
      <c r="F11" s="79">
        <f t="shared" si="2"/>
        <v>0</v>
      </c>
      <c r="G11" s="78"/>
      <c r="H11" s="78"/>
      <c r="I11" s="81"/>
      <c r="J11" s="82">
        <f t="shared" si="3"/>
        <v>0</v>
      </c>
      <c r="K11" s="83">
        <f t="shared" si="4"/>
        <v>0</v>
      </c>
      <c r="L11" s="71"/>
      <c r="X11" s="68" t="s">
        <v>51</v>
      </c>
      <c r="Y11" s="4">
        <v>31</v>
      </c>
      <c r="Z11" s="4">
        <v>45</v>
      </c>
    </row>
    <row r="12" spans="2:29" ht="12.75" x14ac:dyDescent="0.25">
      <c r="B12" s="78"/>
      <c r="C12" s="79" t="b">
        <f t="shared" si="0"/>
        <v>0</v>
      </c>
      <c r="D12" s="79" t="b">
        <f t="shared" si="1"/>
        <v>0</v>
      </c>
      <c r="E12" s="80"/>
      <c r="F12" s="79">
        <f t="shared" si="2"/>
        <v>0</v>
      </c>
      <c r="G12" s="78"/>
      <c r="H12" s="78"/>
      <c r="I12" s="81"/>
      <c r="J12" s="82">
        <f t="shared" si="3"/>
        <v>0</v>
      </c>
      <c r="K12" s="83">
        <f t="shared" si="4"/>
        <v>0</v>
      </c>
      <c r="L12" s="71"/>
      <c r="X12" s="68" t="s">
        <v>52</v>
      </c>
      <c r="Y12" s="4">
        <v>30</v>
      </c>
      <c r="Z12" s="4">
        <v>43</v>
      </c>
    </row>
    <row r="13" spans="2:29" ht="12.75" x14ac:dyDescent="0.25">
      <c r="B13" s="78"/>
      <c r="C13" s="79" t="b">
        <f t="shared" si="0"/>
        <v>0</v>
      </c>
      <c r="D13" s="79" t="b">
        <f t="shared" si="1"/>
        <v>0</v>
      </c>
      <c r="E13" s="80"/>
      <c r="F13" s="79">
        <f t="shared" si="2"/>
        <v>0</v>
      </c>
      <c r="G13" s="78"/>
      <c r="H13" s="78"/>
      <c r="I13" s="81"/>
      <c r="J13" s="82">
        <f t="shared" si="3"/>
        <v>0</v>
      </c>
      <c r="K13" s="83">
        <f t="shared" si="4"/>
        <v>0</v>
      </c>
      <c r="L13" s="71"/>
      <c r="N13" s="24"/>
      <c r="X13" s="68" t="s">
        <v>53</v>
      </c>
      <c r="Y13" s="4">
        <v>31</v>
      </c>
      <c r="Z13" s="4">
        <v>45</v>
      </c>
    </row>
    <row r="14" spans="2:29" ht="12.75" x14ac:dyDescent="0.25">
      <c r="B14" s="78"/>
      <c r="C14" s="79" t="b">
        <f t="shared" si="0"/>
        <v>0</v>
      </c>
      <c r="D14" s="79" t="b">
        <f t="shared" si="1"/>
        <v>0</v>
      </c>
      <c r="E14" s="80"/>
      <c r="F14" s="79">
        <f t="shared" si="2"/>
        <v>0</v>
      </c>
      <c r="G14" s="78"/>
      <c r="H14" s="78"/>
      <c r="I14" s="81"/>
      <c r="J14" s="82">
        <f t="shared" si="3"/>
        <v>0</v>
      </c>
      <c r="K14" s="83">
        <f t="shared" si="4"/>
        <v>0</v>
      </c>
      <c r="L14" s="71"/>
      <c r="X14" s="68" t="s">
        <v>54</v>
      </c>
      <c r="Y14" s="4">
        <v>30</v>
      </c>
      <c r="Z14" s="4">
        <v>43</v>
      </c>
    </row>
    <row r="15" spans="2:29" ht="12.75" x14ac:dyDescent="0.25">
      <c r="B15" s="78"/>
      <c r="C15" s="79" t="b">
        <f t="shared" si="0"/>
        <v>0</v>
      </c>
      <c r="D15" s="79" t="b">
        <f t="shared" si="1"/>
        <v>0</v>
      </c>
      <c r="E15" s="80"/>
      <c r="F15" s="79">
        <f t="shared" si="2"/>
        <v>0</v>
      </c>
      <c r="G15" s="78"/>
      <c r="H15" s="78"/>
      <c r="I15" s="81"/>
      <c r="J15" s="82">
        <f t="shared" si="3"/>
        <v>0</v>
      </c>
      <c r="K15" s="83">
        <f t="shared" si="4"/>
        <v>0</v>
      </c>
      <c r="L15" s="71"/>
      <c r="X15" s="68" t="s">
        <v>55</v>
      </c>
      <c r="Y15" s="4">
        <v>31</v>
      </c>
      <c r="Z15" s="4">
        <v>45</v>
      </c>
    </row>
    <row r="16" spans="2:29" ht="12.75" x14ac:dyDescent="0.25">
      <c r="B16" s="78"/>
      <c r="C16" s="79" t="b">
        <f t="shared" si="0"/>
        <v>0</v>
      </c>
      <c r="D16" s="79" t="b">
        <f t="shared" si="1"/>
        <v>0</v>
      </c>
      <c r="E16" s="80"/>
      <c r="F16" s="79">
        <f t="shared" si="2"/>
        <v>0</v>
      </c>
      <c r="G16" s="78"/>
      <c r="H16" s="78"/>
      <c r="I16" s="81"/>
      <c r="J16" s="82">
        <f t="shared" si="3"/>
        <v>0</v>
      </c>
      <c r="K16" s="83">
        <f t="shared" si="4"/>
        <v>0</v>
      </c>
      <c r="L16" s="71"/>
    </row>
    <row r="17" spans="2:22" ht="12.75" x14ac:dyDescent="0.25">
      <c r="B17" s="78"/>
      <c r="C17" s="79" t="b">
        <f t="shared" si="0"/>
        <v>0</v>
      </c>
      <c r="D17" s="79" t="b">
        <f t="shared" si="1"/>
        <v>0</v>
      </c>
      <c r="E17" s="80"/>
      <c r="F17" s="79">
        <f t="shared" si="2"/>
        <v>0</v>
      </c>
      <c r="G17" s="78"/>
      <c r="H17" s="78"/>
      <c r="I17" s="81"/>
      <c r="J17" s="82">
        <f t="shared" si="3"/>
        <v>0</v>
      </c>
      <c r="K17" s="83">
        <f t="shared" si="4"/>
        <v>0</v>
      </c>
      <c r="L17" s="71"/>
    </row>
    <row r="18" spans="2:22" ht="12.75" x14ac:dyDescent="0.25">
      <c r="B18" s="78"/>
      <c r="C18" s="79" t="b">
        <f t="shared" si="0"/>
        <v>0</v>
      </c>
      <c r="D18" s="79" t="b">
        <f t="shared" si="1"/>
        <v>0</v>
      </c>
      <c r="E18" s="80"/>
      <c r="F18" s="79">
        <f t="shared" si="2"/>
        <v>0</v>
      </c>
      <c r="G18" s="78"/>
      <c r="H18" s="78"/>
      <c r="I18" s="81"/>
      <c r="J18" s="82">
        <f t="shared" si="3"/>
        <v>0</v>
      </c>
      <c r="K18" s="83">
        <f t="shared" si="4"/>
        <v>0</v>
      </c>
      <c r="L18" s="71"/>
      <c r="Q18" s="4" t="s">
        <v>12</v>
      </c>
      <c r="R18" s="4" t="s">
        <v>1</v>
      </c>
      <c r="S18" s="69">
        <v>0.999</v>
      </c>
      <c r="T18" s="69">
        <v>0.99950000000000006</v>
      </c>
      <c r="U18" s="69">
        <v>0.99990000000000001</v>
      </c>
      <c r="V18" s="69">
        <v>0.99999000000000005</v>
      </c>
    </row>
    <row r="19" spans="2:22" ht="12.75" x14ac:dyDescent="0.15">
      <c r="B19" s="78"/>
      <c r="C19" s="79" t="b">
        <f t="shared" si="0"/>
        <v>0</v>
      </c>
      <c r="D19" s="79" t="b">
        <f t="shared" si="1"/>
        <v>0</v>
      </c>
      <c r="E19" s="80"/>
      <c r="F19" s="79">
        <f t="shared" si="2"/>
        <v>0</v>
      </c>
      <c r="G19" s="78"/>
      <c r="H19" s="78"/>
      <c r="I19" s="81"/>
      <c r="J19" s="82">
        <f t="shared" si="3"/>
        <v>0</v>
      </c>
      <c r="K19" s="83">
        <f t="shared" si="4"/>
        <v>0</v>
      </c>
      <c r="L19" s="71"/>
      <c r="Q19" s="66">
        <v>30</v>
      </c>
      <c r="R19" s="67">
        <f>30*24*60</f>
        <v>43200</v>
      </c>
      <c r="S19" s="67">
        <f>$R19*S$18</f>
        <v>43156.800000000003</v>
      </c>
      <c r="T19" s="67">
        <f t="shared" ref="T19:V19" si="5">$R19*T$18</f>
        <v>43178.400000000001</v>
      </c>
      <c r="U19" s="67">
        <f t="shared" si="5"/>
        <v>43195.68</v>
      </c>
      <c r="V19" s="67">
        <f t="shared" si="5"/>
        <v>43199.567999999999</v>
      </c>
    </row>
    <row r="20" spans="2:22" ht="12.75" x14ac:dyDescent="0.15">
      <c r="B20" s="78"/>
      <c r="C20" s="79" t="b">
        <f t="shared" si="0"/>
        <v>0</v>
      </c>
      <c r="D20" s="79" t="b">
        <f t="shared" si="1"/>
        <v>0</v>
      </c>
      <c r="E20" s="80"/>
      <c r="F20" s="79">
        <f t="shared" si="2"/>
        <v>0</v>
      </c>
      <c r="G20" s="78"/>
      <c r="H20" s="78"/>
      <c r="I20" s="81"/>
      <c r="J20" s="82">
        <f t="shared" si="3"/>
        <v>0</v>
      </c>
      <c r="K20" s="83">
        <f t="shared" si="4"/>
        <v>0</v>
      </c>
      <c r="L20" s="71"/>
      <c r="Q20" s="66">
        <v>31</v>
      </c>
      <c r="R20" s="67">
        <f>31*24*60</f>
        <v>44640</v>
      </c>
      <c r="S20" s="67">
        <f t="shared" ref="S20:V21" si="6">$R20*S$18</f>
        <v>44595.360000000001</v>
      </c>
      <c r="T20" s="67">
        <f t="shared" si="6"/>
        <v>44617.68</v>
      </c>
      <c r="U20" s="67">
        <f t="shared" si="6"/>
        <v>44635.536</v>
      </c>
      <c r="V20" s="67">
        <f t="shared" si="6"/>
        <v>44639.553599999999</v>
      </c>
    </row>
    <row r="21" spans="2:22" ht="12.75" x14ac:dyDescent="0.15">
      <c r="B21" s="78"/>
      <c r="C21" s="79" t="b">
        <f t="shared" si="0"/>
        <v>0</v>
      </c>
      <c r="D21" s="79" t="b">
        <f t="shared" si="1"/>
        <v>0</v>
      </c>
      <c r="E21" s="80"/>
      <c r="F21" s="79">
        <f t="shared" si="2"/>
        <v>0</v>
      </c>
      <c r="G21" s="78"/>
      <c r="H21" s="78"/>
      <c r="I21" s="81"/>
      <c r="J21" s="82">
        <f t="shared" si="3"/>
        <v>0</v>
      </c>
      <c r="K21" s="83">
        <f t="shared" si="4"/>
        <v>0</v>
      </c>
      <c r="L21" s="71"/>
      <c r="Q21" s="66">
        <v>28</v>
      </c>
      <c r="R21" s="67">
        <f>28*24*60</f>
        <v>40320</v>
      </c>
      <c r="S21" s="67">
        <f t="shared" si="6"/>
        <v>40279.68</v>
      </c>
      <c r="T21" s="67">
        <f t="shared" si="6"/>
        <v>40299.840000000004</v>
      </c>
      <c r="U21" s="67">
        <f t="shared" si="6"/>
        <v>40315.968000000001</v>
      </c>
      <c r="V21" s="67">
        <f t="shared" si="6"/>
        <v>40319.596799999999</v>
      </c>
    </row>
    <row r="22" spans="2:22" ht="12.75" x14ac:dyDescent="0.25">
      <c r="B22" s="78"/>
      <c r="C22" s="79" t="b">
        <f t="shared" si="0"/>
        <v>0</v>
      </c>
      <c r="D22" s="79" t="b">
        <f t="shared" si="1"/>
        <v>0</v>
      </c>
      <c r="E22" s="80"/>
      <c r="F22" s="79">
        <f t="shared" si="2"/>
        <v>0</v>
      </c>
      <c r="G22" s="78"/>
      <c r="H22" s="78"/>
      <c r="I22" s="81"/>
      <c r="J22" s="82">
        <f t="shared" si="3"/>
        <v>0</v>
      </c>
      <c r="K22" s="83">
        <f t="shared" si="4"/>
        <v>0</v>
      </c>
      <c r="L22" s="71"/>
    </row>
    <row r="23" spans="2:22" ht="12.75" x14ac:dyDescent="0.25">
      <c r="B23" s="78"/>
      <c r="C23" s="79" t="b">
        <f t="shared" si="0"/>
        <v>0</v>
      </c>
      <c r="D23" s="79" t="b">
        <f t="shared" si="1"/>
        <v>0</v>
      </c>
      <c r="E23" s="80"/>
      <c r="F23" s="79">
        <f t="shared" si="2"/>
        <v>0</v>
      </c>
      <c r="G23" s="78"/>
      <c r="H23" s="78"/>
      <c r="I23" s="81"/>
      <c r="J23" s="82">
        <f t="shared" si="3"/>
        <v>0</v>
      </c>
      <c r="K23" s="83">
        <f t="shared" si="4"/>
        <v>0</v>
      </c>
      <c r="L23" s="71"/>
    </row>
    <row r="24" spans="2:22" ht="12.75" x14ac:dyDescent="0.25">
      <c r="B24" s="78"/>
      <c r="C24" s="79" t="b">
        <f t="shared" si="0"/>
        <v>0</v>
      </c>
      <c r="D24" s="79" t="b">
        <f t="shared" si="1"/>
        <v>0</v>
      </c>
      <c r="E24" s="80"/>
      <c r="F24" s="79">
        <f t="shared" si="2"/>
        <v>0</v>
      </c>
      <c r="G24" s="78"/>
      <c r="H24" s="78"/>
      <c r="I24" s="81"/>
      <c r="J24" s="82">
        <f t="shared" si="3"/>
        <v>0</v>
      </c>
      <c r="K24" s="83">
        <f t="shared" si="4"/>
        <v>0</v>
      </c>
      <c r="L24" s="71"/>
    </row>
    <row r="25" spans="2:22" ht="12.75" x14ac:dyDescent="0.25">
      <c r="B25" s="78"/>
      <c r="C25" s="79" t="b">
        <f t="shared" si="0"/>
        <v>0</v>
      </c>
      <c r="D25" s="79" t="b">
        <f t="shared" si="1"/>
        <v>0</v>
      </c>
      <c r="E25" s="80"/>
      <c r="F25" s="79">
        <f t="shared" si="2"/>
        <v>0</v>
      </c>
      <c r="G25" s="78"/>
      <c r="H25" s="78"/>
      <c r="I25" s="81"/>
      <c r="J25" s="82">
        <f t="shared" si="3"/>
        <v>0</v>
      </c>
      <c r="K25" s="83">
        <f t="shared" si="4"/>
        <v>0</v>
      </c>
      <c r="L25" s="71"/>
    </row>
    <row r="26" spans="2:22" ht="12.75" x14ac:dyDescent="0.25">
      <c r="B26" s="78"/>
      <c r="C26" s="79" t="b">
        <f t="shared" si="0"/>
        <v>0</v>
      </c>
      <c r="D26" s="79" t="b">
        <f t="shared" si="1"/>
        <v>0</v>
      </c>
      <c r="E26" s="80"/>
      <c r="F26" s="79">
        <f t="shared" si="2"/>
        <v>0</v>
      </c>
      <c r="G26" s="78"/>
      <c r="H26" s="78"/>
      <c r="I26" s="81"/>
      <c r="J26" s="82">
        <f t="shared" si="3"/>
        <v>0</v>
      </c>
      <c r="K26" s="83">
        <f t="shared" si="4"/>
        <v>0</v>
      </c>
      <c r="L26" s="71"/>
    </row>
    <row r="27" spans="2:22" ht="12.75" x14ac:dyDescent="0.25">
      <c r="B27" s="78"/>
      <c r="C27" s="79" t="b">
        <f t="shared" si="0"/>
        <v>0</v>
      </c>
      <c r="D27" s="79" t="b">
        <f t="shared" si="1"/>
        <v>0</v>
      </c>
      <c r="E27" s="80"/>
      <c r="F27" s="79">
        <f t="shared" si="2"/>
        <v>0</v>
      </c>
      <c r="G27" s="78"/>
      <c r="H27" s="78"/>
      <c r="I27" s="81"/>
      <c r="J27" s="82">
        <f t="shared" si="3"/>
        <v>0</v>
      </c>
      <c r="K27" s="83">
        <f t="shared" si="4"/>
        <v>0</v>
      </c>
      <c r="L27" s="71"/>
    </row>
    <row r="28" spans="2:22" ht="12.75" x14ac:dyDescent="0.25">
      <c r="B28" s="78"/>
      <c r="C28" s="79" t="b">
        <f t="shared" si="0"/>
        <v>0</v>
      </c>
      <c r="D28" s="79" t="b">
        <f t="shared" si="1"/>
        <v>0</v>
      </c>
      <c r="E28" s="80"/>
      <c r="F28" s="79">
        <f t="shared" si="2"/>
        <v>0</v>
      </c>
      <c r="G28" s="78"/>
      <c r="H28" s="78"/>
      <c r="I28" s="81"/>
      <c r="J28" s="82">
        <f t="shared" si="3"/>
        <v>0</v>
      </c>
      <c r="K28" s="83">
        <f t="shared" si="4"/>
        <v>0</v>
      </c>
      <c r="L28" s="71"/>
    </row>
    <row r="29" spans="2:22" ht="12.75" x14ac:dyDescent="0.25">
      <c r="B29" s="78"/>
      <c r="C29" s="79" t="b">
        <f t="shared" si="0"/>
        <v>0</v>
      </c>
      <c r="D29" s="79" t="b">
        <f t="shared" si="1"/>
        <v>0</v>
      </c>
      <c r="E29" s="80"/>
      <c r="F29" s="79">
        <f t="shared" si="2"/>
        <v>0</v>
      </c>
      <c r="G29" s="78"/>
      <c r="H29" s="78"/>
      <c r="I29" s="81"/>
      <c r="J29" s="82">
        <f t="shared" si="3"/>
        <v>0</v>
      </c>
      <c r="K29" s="83">
        <f t="shared" si="4"/>
        <v>0</v>
      </c>
      <c r="L29" s="71"/>
    </row>
    <row r="30" spans="2:22" ht="12.75" x14ac:dyDescent="0.25">
      <c r="B30" s="78"/>
      <c r="C30" s="79" t="b">
        <f t="shared" si="0"/>
        <v>0</v>
      </c>
      <c r="D30" s="79" t="b">
        <f t="shared" si="1"/>
        <v>0</v>
      </c>
      <c r="E30" s="80"/>
      <c r="F30" s="79">
        <f t="shared" si="2"/>
        <v>0</v>
      </c>
      <c r="G30" s="78"/>
      <c r="H30" s="78"/>
      <c r="I30" s="81"/>
      <c r="J30" s="82">
        <f t="shared" si="3"/>
        <v>0</v>
      </c>
      <c r="K30" s="83">
        <f t="shared" si="4"/>
        <v>0</v>
      </c>
      <c r="L30" s="71"/>
    </row>
    <row r="31" spans="2:22" ht="12.75" x14ac:dyDescent="0.25">
      <c r="B31" s="78"/>
      <c r="C31" s="79" t="b">
        <f t="shared" si="0"/>
        <v>0</v>
      </c>
      <c r="D31" s="79" t="b">
        <f t="shared" si="1"/>
        <v>0</v>
      </c>
      <c r="E31" s="80"/>
      <c r="F31" s="79">
        <f t="shared" si="2"/>
        <v>0</v>
      </c>
      <c r="G31" s="78"/>
      <c r="H31" s="78"/>
      <c r="I31" s="81"/>
      <c r="J31" s="82">
        <f t="shared" si="3"/>
        <v>0</v>
      </c>
      <c r="K31" s="83">
        <f t="shared" si="4"/>
        <v>0</v>
      </c>
      <c r="L31" s="71"/>
    </row>
    <row r="32" spans="2:22" ht="12.75" x14ac:dyDescent="0.25">
      <c r="B32" s="78"/>
      <c r="C32" s="79" t="b">
        <f t="shared" si="0"/>
        <v>0</v>
      </c>
      <c r="D32" s="79" t="b">
        <f t="shared" si="1"/>
        <v>0</v>
      </c>
      <c r="E32" s="80"/>
      <c r="F32" s="79">
        <f t="shared" si="2"/>
        <v>0</v>
      </c>
      <c r="G32" s="78"/>
      <c r="H32" s="78"/>
      <c r="I32" s="81"/>
      <c r="J32" s="82">
        <f t="shared" si="3"/>
        <v>0</v>
      </c>
      <c r="K32" s="83">
        <f t="shared" si="4"/>
        <v>0</v>
      </c>
      <c r="L32" s="71"/>
    </row>
    <row r="33" spans="2:14" ht="12.75" x14ac:dyDescent="0.25">
      <c r="B33" s="78"/>
      <c r="C33" s="79" t="b">
        <f t="shared" si="0"/>
        <v>0</v>
      </c>
      <c r="D33" s="79" t="b">
        <f t="shared" si="1"/>
        <v>0</v>
      </c>
      <c r="E33" s="80"/>
      <c r="F33" s="79">
        <f t="shared" si="2"/>
        <v>0</v>
      </c>
      <c r="G33" s="78"/>
      <c r="H33" s="78"/>
      <c r="I33" s="81"/>
      <c r="J33" s="82">
        <f t="shared" si="3"/>
        <v>0</v>
      </c>
      <c r="K33" s="83">
        <f t="shared" si="4"/>
        <v>0</v>
      </c>
      <c r="L33" s="71"/>
    </row>
    <row r="34" spans="2:14" ht="12.75" x14ac:dyDescent="0.25">
      <c r="B34" s="71"/>
      <c r="C34" s="72"/>
      <c r="D34" s="72"/>
      <c r="E34" s="71"/>
      <c r="F34" s="72"/>
      <c r="G34" s="71"/>
      <c r="H34" s="71"/>
      <c r="I34" s="71"/>
      <c r="J34" s="72"/>
      <c r="K34" s="72"/>
      <c r="L34" s="71"/>
    </row>
    <row r="35" spans="2:14" ht="12.75" x14ac:dyDescent="0.25">
      <c r="B35" s="71"/>
      <c r="C35" s="72"/>
      <c r="D35" s="72"/>
      <c r="E35" s="71"/>
      <c r="F35" s="72"/>
      <c r="G35" s="71"/>
      <c r="H35" s="71"/>
      <c r="I35" s="71"/>
      <c r="J35" s="72"/>
      <c r="K35" s="72"/>
      <c r="L35" s="71"/>
    </row>
    <row r="36" spans="2:14" s="43" customFormat="1" ht="33" customHeight="1" x14ac:dyDescent="0.25">
      <c r="B36" s="86" t="s">
        <v>77</v>
      </c>
      <c r="C36" s="74"/>
      <c r="D36" s="74"/>
      <c r="E36" s="87">
        <v>0.99950000000000006</v>
      </c>
      <c r="F36" s="74"/>
      <c r="G36" s="73"/>
      <c r="H36" s="73"/>
      <c r="I36" s="73"/>
      <c r="J36" s="74"/>
      <c r="K36" s="74"/>
      <c r="L36" s="73"/>
      <c r="N36" s="19" t="s">
        <v>24</v>
      </c>
    </row>
    <row r="37" spans="2:14" ht="38.25" x14ac:dyDescent="0.25">
      <c r="B37" s="76" t="s">
        <v>14</v>
      </c>
      <c r="C37" s="76" t="s">
        <v>62</v>
      </c>
      <c r="D37" s="76" t="s">
        <v>58</v>
      </c>
      <c r="E37" s="76" t="s">
        <v>59</v>
      </c>
      <c r="F37" s="76" t="s">
        <v>60</v>
      </c>
      <c r="G37" s="76" t="s">
        <v>36</v>
      </c>
      <c r="H37" s="76" t="s">
        <v>76</v>
      </c>
      <c r="I37" s="76" t="s">
        <v>37</v>
      </c>
      <c r="J37" s="77" t="s">
        <v>61</v>
      </c>
      <c r="K37" s="77" t="s">
        <v>41</v>
      </c>
      <c r="L37" s="71"/>
    </row>
    <row r="38" spans="2:14" ht="12.75" x14ac:dyDescent="0.25">
      <c r="B38" s="78" t="s">
        <v>44</v>
      </c>
      <c r="C38" s="79">
        <f>IF(B38="jan",$R$20,IF(B38="feb",$R$21,IF(B38="mrt",$R$20,IF(B38="apr",$R$19,IF(B38="mei",$R$20,IF(B38="jun",$R$19,IF(B38="jul",$R$20,IF(B38="aug",$R$20,IF(B38="sep",$R$19,IF(B38="okt",$R$20,IF(B38="nov",$R$19,IF(B38="dec",$R$20))))))))))))</f>
        <v>44640</v>
      </c>
      <c r="D38" s="79">
        <f>IF(B38="jan",$T$20,IF(B38="feb",$T$21,IF(B38="mrt",$T$20,IF(B38="apr",$T$19,IF(B38="mei",$T$20,IF(B38="jun",$T$19,IF(B38="jul",$T$20,IF(B38="aug",$T$20,IF(B38="sep",$T$19,IF(B38="okt",$T$20,IF(B38="nov",$T$19,IF(B38="dec",$T$20))))))))))))</f>
        <v>44617.68</v>
      </c>
      <c r="E38" s="80">
        <v>0.99939999999999996</v>
      </c>
      <c r="F38" s="79">
        <f>D38-(E38*C38)</f>
        <v>4.4639999999999418</v>
      </c>
      <c r="G38" s="78" t="s">
        <v>73</v>
      </c>
      <c r="H38" s="78"/>
      <c r="I38" s="81">
        <v>2150</v>
      </c>
      <c r="J38" s="82">
        <f>IF(F38&lt;1,0%,IF(F38&lt;60,$P$3,IF(F38&lt;120,$P$4,IF(F38&lt;180,$P$5,$P$6))))</f>
        <v>0.25</v>
      </c>
      <c r="K38" s="85">
        <f>I38*J38</f>
        <v>537.5</v>
      </c>
      <c r="L38" s="71"/>
    </row>
    <row r="39" spans="2:14" ht="12.75" x14ac:dyDescent="0.25">
      <c r="B39" s="78"/>
      <c r="C39" s="79" t="b">
        <f t="shared" ref="C39:C43" si="7">IF(B39="jan",$R$20,IF(B39="feb",$R$21,IF(B39="mrt",$R$20,IF(B39="apr",$R$19,IF(B39="mei",$R$20,IF(B39="jun",$R$19,IF(B39="jul",$R$20,IF(B39="aug",$R$20,IF(B39="sep",$R$19,IF(B39="okt",$R$20,IF(B39="nov",$R$19,IF(B39="dec",$R$20))))))))))))</f>
        <v>0</v>
      </c>
      <c r="D39" s="79" t="b">
        <f t="shared" ref="D39:D43" si="8">IF(B39="jan",$T$20,IF(B39="feb",$T$21,IF(B39="mrt",$T$20,IF(B39="apr",$T$19,IF(B39="mei",$T$20,IF(B39="jun",$T$19,IF(B39="jul",$T$20,IF(B39="aug",$T$20,IF(B39="sep",$T$19,IF(B39="okt",$T$20,IF(B39="nov",$T$19,IF(B39="dec",$T$20))))))))))))</f>
        <v>0</v>
      </c>
      <c r="E39" s="80"/>
      <c r="F39" s="79">
        <f t="shared" ref="F39:F43" si="9">D39-(E39*C39)</f>
        <v>0</v>
      </c>
      <c r="G39" s="78"/>
      <c r="H39" s="78"/>
      <c r="I39" s="81"/>
      <c r="J39" s="82">
        <f t="shared" ref="J39:J43" si="10">IF(F39&lt;1,0%,IF(F39&lt;60,$P$3,IF(F39&lt;120,$P$4,IF(F39&lt;180,$P$5,$P$6))))</f>
        <v>0</v>
      </c>
      <c r="K39" s="85">
        <f t="shared" ref="K39:K43" si="11">I39*J39</f>
        <v>0</v>
      </c>
      <c r="L39" s="71"/>
    </row>
    <row r="40" spans="2:14" ht="12.75" x14ac:dyDescent="0.25">
      <c r="B40" s="78"/>
      <c r="C40" s="79" t="b">
        <f t="shared" si="7"/>
        <v>0</v>
      </c>
      <c r="D40" s="79" t="b">
        <f t="shared" si="8"/>
        <v>0</v>
      </c>
      <c r="E40" s="80"/>
      <c r="F40" s="79">
        <f t="shared" si="9"/>
        <v>0</v>
      </c>
      <c r="G40" s="78"/>
      <c r="H40" s="78"/>
      <c r="I40" s="81"/>
      <c r="J40" s="82">
        <f t="shared" si="10"/>
        <v>0</v>
      </c>
      <c r="K40" s="85">
        <f t="shared" si="11"/>
        <v>0</v>
      </c>
      <c r="L40" s="71"/>
    </row>
    <row r="41" spans="2:14" ht="12.75" x14ac:dyDescent="0.25">
      <c r="B41" s="78"/>
      <c r="C41" s="79" t="b">
        <f t="shared" si="7"/>
        <v>0</v>
      </c>
      <c r="D41" s="79" t="b">
        <f t="shared" si="8"/>
        <v>0</v>
      </c>
      <c r="E41" s="80"/>
      <c r="F41" s="79">
        <f t="shared" si="9"/>
        <v>0</v>
      </c>
      <c r="G41" s="78"/>
      <c r="H41" s="78"/>
      <c r="I41" s="81"/>
      <c r="J41" s="82">
        <f t="shared" si="10"/>
        <v>0</v>
      </c>
      <c r="K41" s="85">
        <f t="shared" si="11"/>
        <v>0</v>
      </c>
      <c r="L41" s="71"/>
    </row>
    <row r="42" spans="2:14" ht="12.75" x14ac:dyDescent="0.25">
      <c r="B42" s="78"/>
      <c r="C42" s="79" t="b">
        <f t="shared" si="7"/>
        <v>0</v>
      </c>
      <c r="D42" s="79" t="b">
        <f t="shared" si="8"/>
        <v>0</v>
      </c>
      <c r="E42" s="80"/>
      <c r="F42" s="79">
        <f t="shared" si="9"/>
        <v>0</v>
      </c>
      <c r="G42" s="78"/>
      <c r="H42" s="78"/>
      <c r="I42" s="81"/>
      <c r="J42" s="82">
        <f t="shared" si="10"/>
        <v>0</v>
      </c>
      <c r="K42" s="85">
        <f t="shared" si="11"/>
        <v>0</v>
      </c>
      <c r="L42" s="71"/>
    </row>
    <row r="43" spans="2:14" ht="12.75" x14ac:dyDescent="0.25">
      <c r="B43" s="78"/>
      <c r="C43" s="79" t="b">
        <f t="shared" si="7"/>
        <v>0</v>
      </c>
      <c r="D43" s="79" t="b">
        <f t="shared" si="8"/>
        <v>0</v>
      </c>
      <c r="E43" s="80"/>
      <c r="F43" s="79">
        <f t="shared" si="9"/>
        <v>0</v>
      </c>
      <c r="G43" s="78"/>
      <c r="H43" s="78"/>
      <c r="I43" s="81"/>
      <c r="J43" s="82">
        <f t="shared" si="10"/>
        <v>0</v>
      </c>
      <c r="K43" s="85">
        <f t="shared" si="11"/>
        <v>0</v>
      </c>
      <c r="L43" s="71"/>
    </row>
    <row r="44" spans="2:14" s="43" customFormat="1" ht="33" customHeight="1" x14ac:dyDescent="0.25">
      <c r="B44" s="86" t="s">
        <v>77</v>
      </c>
      <c r="C44" s="74"/>
      <c r="D44" s="74"/>
      <c r="E44" s="87">
        <v>0.99990000000000001</v>
      </c>
      <c r="F44" s="74"/>
      <c r="G44" s="73"/>
      <c r="H44" s="73"/>
      <c r="I44" s="73"/>
      <c r="J44" s="74"/>
      <c r="K44" s="74"/>
      <c r="L44" s="73"/>
      <c r="N44" s="19" t="s">
        <v>24</v>
      </c>
    </row>
    <row r="45" spans="2:14" ht="38.25" x14ac:dyDescent="0.25">
      <c r="B45" s="76" t="s">
        <v>14</v>
      </c>
      <c r="C45" s="76" t="s">
        <v>62</v>
      </c>
      <c r="D45" s="76" t="s">
        <v>58</v>
      </c>
      <c r="E45" s="76" t="s">
        <v>59</v>
      </c>
      <c r="F45" s="76" t="s">
        <v>60</v>
      </c>
      <c r="G45" s="76" t="s">
        <v>36</v>
      </c>
      <c r="H45" s="76" t="s">
        <v>76</v>
      </c>
      <c r="I45" s="76" t="s">
        <v>37</v>
      </c>
      <c r="J45" s="77" t="s">
        <v>61</v>
      </c>
      <c r="K45" s="77" t="s">
        <v>41</v>
      </c>
      <c r="L45" s="71"/>
    </row>
    <row r="46" spans="2:14" ht="12.75" x14ac:dyDescent="0.25">
      <c r="B46" s="78" t="s">
        <v>44</v>
      </c>
      <c r="C46" s="79">
        <f>IF(B46="jan",$R$20,IF(B46="feb",$R$21,IF(B46="mrt",$R$20,IF(B46="apr",$R$19,IF(B46="mei",$R$20,IF(B46="jun",$R$19,IF(B46="jul",$R$20,IF(B46="aug",$R$20,IF(B46="sep",$R$19,IF(B46="okt",$R$20,IF(B46="nov",$R$19,IF(B46="dec",$R$20))))))))))))</f>
        <v>44640</v>
      </c>
      <c r="D46" s="79">
        <f>IF(B46="jan",$U$20,IF(B46="feb",$U$21,IF(B46="mrt",$U$20,IF(B46="apr",$U$19,IF(B46="mei",$U$20,IF(B46="jun",$U$19,IF(B46="jul",$U$20,IF(B46="aug",$U$20,IF(B46="sep",$U$19,IF(B46="okt",$U$20,IF(B46="nov",$U$19,IF(B46="dec",$U$20))))))))))))</f>
        <v>44635.536</v>
      </c>
      <c r="E46" s="80">
        <v>0.999</v>
      </c>
      <c r="F46" s="79">
        <f>D46-(E46*C46)</f>
        <v>40.175999999999476</v>
      </c>
      <c r="G46" s="78" t="s">
        <v>74</v>
      </c>
      <c r="H46" s="78"/>
      <c r="I46" s="81">
        <v>40</v>
      </c>
      <c r="J46" s="82">
        <f>IF(F46&lt;1,0%,IF(F46&lt;60,$P$3,IF(F46&lt;120,$P$4,IF(F46&lt;180,$P$5,$P$6))))</f>
        <v>0.25</v>
      </c>
      <c r="K46" s="83">
        <f>I46*J46</f>
        <v>10</v>
      </c>
      <c r="L46" s="71"/>
    </row>
    <row r="47" spans="2:14" ht="12.75" x14ac:dyDescent="0.25">
      <c r="B47" s="78"/>
      <c r="C47" s="79" t="b">
        <f t="shared" ref="C47:C51" si="12">IF(B47="jan",$R$20,IF(B47="feb",$R$21,IF(B47="mrt",$R$20,IF(B47="apr",$R$19,IF(B47="mei",$R$20,IF(B47="jun",$R$19,IF(B47="jul",$R$20,IF(B47="aug",$R$20,IF(B47="sep",$R$19,IF(B47="okt",$R$20,IF(B47="nov",$R$19,IF(B47="dec",$R$20))))))))))))</f>
        <v>0</v>
      </c>
      <c r="D47" s="79" t="b">
        <f t="shared" ref="D47:D51" si="13">IF(B47="jan",$U$20,IF(B47="feb",$U$21,IF(B47="mrt",$U$20,IF(B47="apr",$U$19,IF(B47="mei",$U$20,IF(B47="jun",$U$19,IF(B47="jul",$U$20,IF(B47="aug",$U$20,IF(B47="sep",$U$19,IF(B47="okt",$U$20,IF(B47="nov",$U$19,IF(B47="dec",$U$20))))))))))))</f>
        <v>0</v>
      </c>
      <c r="E47" s="80"/>
      <c r="F47" s="79">
        <f t="shared" ref="F47:F51" si="14">D47-(E47*C47)</f>
        <v>0</v>
      </c>
      <c r="G47" s="78"/>
      <c r="H47" s="78"/>
      <c r="I47" s="81"/>
      <c r="J47" s="82">
        <f t="shared" ref="J47:J51" si="15">IF(F47&lt;1,0%,IF(F47&lt;60,$P$3,IF(F47&lt;120,$P$4,IF(F47&lt;180,$P$5,$P$6))))</f>
        <v>0</v>
      </c>
      <c r="K47" s="83">
        <f t="shared" ref="K47:K51" si="16">I47*J47</f>
        <v>0</v>
      </c>
      <c r="L47" s="71"/>
    </row>
    <row r="48" spans="2:14" ht="12.75" x14ac:dyDescent="0.25">
      <c r="B48" s="78"/>
      <c r="C48" s="79" t="b">
        <f t="shared" si="12"/>
        <v>0</v>
      </c>
      <c r="D48" s="79" t="b">
        <f t="shared" si="13"/>
        <v>0</v>
      </c>
      <c r="E48" s="80"/>
      <c r="F48" s="79">
        <f t="shared" si="14"/>
        <v>0</v>
      </c>
      <c r="G48" s="78"/>
      <c r="H48" s="78"/>
      <c r="I48" s="81"/>
      <c r="J48" s="82">
        <f t="shared" si="15"/>
        <v>0</v>
      </c>
      <c r="K48" s="83">
        <f t="shared" si="16"/>
        <v>0</v>
      </c>
      <c r="L48" s="71"/>
    </row>
    <row r="49" spans="2:14" ht="12.75" x14ac:dyDescent="0.25">
      <c r="B49" s="78"/>
      <c r="C49" s="79" t="b">
        <f t="shared" si="12"/>
        <v>0</v>
      </c>
      <c r="D49" s="79" t="b">
        <f t="shared" si="13"/>
        <v>0</v>
      </c>
      <c r="E49" s="80"/>
      <c r="F49" s="79">
        <f t="shared" si="14"/>
        <v>0</v>
      </c>
      <c r="G49" s="78"/>
      <c r="H49" s="78"/>
      <c r="I49" s="81"/>
      <c r="J49" s="82">
        <f t="shared" si="15"/>
        <v>0</v>
      </c>
      <c r="K49" s="83">
        <f t="shared" si="16"/>
        <v>0</v>
      </c>
      <c r="L49" s="71"/>
    </row>
    <row r="50" spans="2:14" ht="12.75" x14ac:dyDescent="0.25">
      <c r="B50" s="78"/>
      <c r="C50" s="79" t="b">
        <f t="shared" si="12"/>
        <v>0</v>
      </c>
      <c r="D50" s="79" t="b">
        <f t="shared" si="13"/>
        <v>0</v>
      </c>
      <c r="E50" s="80"/>
      <c r="F50" s="79">
        <f t="shared" si="14"/>
        <v>0</v>
      </c>
      <c r="G50" s="78"/>
      <c r="H50" s="78"/>
      <c r="I50" s="81"/>
      <c r="J50" s="82">
        <f t="shared" si="15"/>
        <v>0</v>
      </c>
      <c r="K50" s="83">
        <f t="shared" si="16"/>
        <v>0</v>
      </c>
      <c r="L50" s="71"/>
    </row>
    <row r="51" spans="2:14" ht="12.75" x14ac:dyDescent="0.25">
      <c r="B51" s="78"/>
      <c r="C51" s="79" t="b">
        <f t="shared" si="12"/>
        <v>0</v>
      </c>
      <c r="D51" s="79" t="b">
        <f t="shared" si="13"/>
        <v>0</v>
      </c>
      <c r="E51" s="80"/>
      <c r="F51" s="79">
        <f t="shared" si="14"/>
        <v>0</v>
      </c>
      <c r="G51" s="78"/>
      <c r="H51" s="78"/>
      <c r="I51" s="81"/>
      <c r="J51" s="82">
        <f t="shared" si="15"/>
        <v>0</v>
      </c>
      <c r="K51" s="83">
        <f t="shared" si="16"/>
        <v>0</v>
      </c>
      <c r="L51" s="71"/>
    </row>
    <row r="52" spans="2:14" s="43" customFormat="1" ht="33" customHeight="1" x14ac:dyDescent="0.25">
      <c r="B52" s="86" t="s">
        <v>77</v>
      </c>
      <c r="C52" s="74"/>
      <c r="D52" s="74"/>
      <c r="E52" s="88">
        <v>0.99999000000000005</v>
      </c>
      <c r="F52" s="74"/>
      <c r="G52" s="73"/>
      <c r="H52" s="73"/>
      <c r="I52" s="73"/>
      <c r="J52" s="74"/>
      <c r="K52" s="74"/>
      <c r="L52" s="73"/>
      <c r="N52" s="19" t="s">
        <v>24</v>
      </c>
    </row>
    <row r="53" spans="2:14" ht="38.25" x14ac:dyDescent="0.25">
      <c r="B53" s="76" t="s">
        <v>14</v>
      </c>
      <c r="C53" s="76" t="s">
        <v>62</v>
      </c>
      <c r="D53" s="76" t="s">
        <v>58</v>
      </c>
      <c r="E53" s="76" t="s">
        <v>59</v>
      </c>
      <c r="F53" s="76" t="s">
        <v>60</v>
      </c>
      <c r="G53" s="76" t="s">
        <v>36</v>
      </c>
      <c r="H53" s="76" t="s">
        <v>76</v>
      </c>
      <c r="I53" s="76" t="s">
        <v>37</v>
      </c>
      <c r="J53" s="77" t="s">
        <v>61</v>
      </c>
      <c r="K53" s="77" t="s">
        <v>41</v>
      </c>
      <c r="L53" s="71"/>
    </row>
    <row r="54" spans="2:14" ht="12.75" x14ac:dyDescent="0.25">
      <c r="B54" s="78" t="s">
        <v>44</v>
      </c>
      <c r="C54" s="79">
        <f>IF(B54="jan",$R$20,IF(B54="feb",$R$21,IF(B54="mrt",$R$20,IF(B54="apr",$R$19,IF(B54="mei",$R$20,IF(B54="jun",$R$19,IF(B54="jul",$R$20,IF(B54="aug",$R$20,IF(B54="sep",$R$19,IF(B54="okt",$R$20,IF(B54="nov",$R$19,IF(B54="dec",$R$20))))))))))))</f>
        <v>44640</v>
      </c>
      <c r="D54" s="79">
        <f>IF(B54="jan",$V$20,IF(B54="feb",$V$21,IF(B54="mrt",$V$20,IF(B54="apr",$V$19,IF(B54="mei",$V$20,IF(B54="jun",$V$19,IF(B54="jul",$V$20,IF(B54="aug",$V$20,IF(B54="sep",$V$19,IF(B54="okt",$V$20,IF(B54="nov",$V$19,IF(B54="dec",$V$20))))))))))))</f>
        <v>44639.553599999999</v>
      </c>
      <c r="E54" s="80">
        <v>0.99995000000000001</v>
      </c>
      <c r="F54" s="79">
        <f>D54-(E54*C54)</f>
        <v>1.7855999999956111</v>
      </c>
      <c r="G54" s="78" t="s">
        <v>75</v>
      </c>
      <c r="H54" s="78"/>
      <c r="I54" s="81">
        <v>12000</v>
      </c>
      <c r="J54" s="82">
        <f>IF(F54&lt;1,0%,IF(F54&lt;60,$P$3,IF(F54&lt;120,$P$4,IF(F54&lt;180,$P$5,$P$6))))</f>
        <v>0.25</v>
      </c>
      <c r="K54" s="83">
        <f>I54*J54</f>
        <v>3000</v>
      </c>
      <c r="L54" s="71"/>
    </row>
    <row r="55" spans="2:14" ht="12.75" x14ac:dyDescent="0.25">
      <c r="B55" s="78"/>
      <c r="C55" s="79" t="b">
        <f t="shared" ref="C55:C59" si="17">IF(B55="jan",$R$20,IF(B55="feb",$R$21,IF(B55="mrt",$R$20,IF(B55="apr",$R$19,IF(B55="mei",$R$20,IF(B55="jun",$R$19,IF(B55="jul",$R$20,IF(B55="aug",$R$20,IF(B55="sep",$R$19,IF(B55="okt",$R$20,IF(B55="nov",$R$19,IF(B55="dec",$R$20))))))))))))</f>
        <v>0</v>
      </c>
      <c r="D55" s="79" t="b">
        <f t="shared" ref="D55:D59" si="18">IF(B55="jan",$V$20,IF(B55="feb",$V$21,IF(B55="mrt",$V$20,IF(B55="apr",$V$19,IF(B55="mei",$V$20,IF(B55="jun",$V$19,IF(B55="jul",$V$20,IF(B55="aug",$V$20,IF(B55="sep",$V$19,IF(B55="okt",$V$20,IF(B55="nov",$V$19,IF(B55="dec",$V$20))))))))))))</f>
        <v>0</v>
      </c>
      <c r="E55" s="80"/>
      <c r="F55" s="79">
        <f t="shared" ref="F55:F59" si="19">D55-(E55*C55)</f>
        <v>0</v>
      </c>
      <c r="G55" s="78"/>
      <c r="H55" s="78"/>
      <c r="I55" s="81"/>
      <c r="J55" s="82">
        <f t="shared" ref="J55:J59" si="20">IF(F55&lt;1,0%,IF(F55&lt;60,$P$3,IF(F55&lt;120,$P$4,IF(F55&lt;180,$P$5,$P$6))))</f>
        <v>0</v>
      </c>
      <c r="K55" s="83">
        <f t="shared" ref="K55:K59" si="21">I55*J55</f>
        <v>0</v>
      </c>
      <c r="L55" s="71"/>
    </row>
    <row r="56" spans="2:14" ht="12.75" x14ac:dyDescent="0.25">
      <c r="B56" s="78"/>
      <c r="C56" s="79" t="b">
        <f t="shared" si="17"/>
        <v>0</v>
      </c>
      <c r="D56" s="79" t="b">
        <f t="shared" si="18"/>
        <v>0</v>
      </c>
      <c r="E56" s="80"/>
      <c r="F56" s="79">
        <f t="shared" si="19"/>
        <v>0</v>
      </c>
      <c r="G56" s="78"/>
      <c r="H56" s="78"/>
      <c r="I56" s="81"/>
      <c r="J56" s="82">
        <f t="shared" si="20"/>
        <v>0</v>
      </c>
      <c r="K56" s="83">
        <f t="shared" si="21"/>
        <v>0</v>
      </c>
      <c r="L56" s="71"/>
    </row>
    <row r="57" spans="2:14" ht="12.75" x14ac:dyDescent="0.25">
      <c r="B57" s="78"/>
      <c r="C57" s="79" t="b">
        <f t="shared" si="17"/>
        <v>0</v>
      </c>
      <c r="D57" s="79" t="b">
        <f t="shared" si="18"/>
        <v>0</v>
      </c>
      <c r="E57" s="80"/>
      <c r="F57" s="79">
        <f t="shared" si="19"/>
        <v>0</v>
      </c>
      <c r="G57" s="78"/>
      <c r="H57" s="78"/>
      <c r="I57" s="81"/>
      <c r="J57" s="82">
        <f t="shared" si="20"/>
        <v>0</v>
      </c>
      <c r="K57" s="83">
        <f t="shared" si="21"/>
        <v>0</v>
      </c>
      <c r="L57" s="71"/>
    </row>
    <row r="58" spans="2:14" ht="12.75" x14ac:dyDescent="0.25">
      <c r="B58" s="78"/>
      <c r="C58" s="79" t="b">
        <f t="shared" si="17"/>
        <v>0</v>
      </c>
      <c r="D58" s="79" t="b">
        <f t="shared" si="18"/>
        <v>0</v>
      </c>
      <c r="E58" s="80"/>
      <c r="F58" s="79">
        <f t="shared" si="19"/>
        <v>0</v>
      </c>
      <c r="G58" s="78"/>
      <c r="H58" s="78"/>
      <c r="I58" s="81"/>
      <c r="J58" s="82">
        <f t="shared" si="20"/>
        <v>0</v>
      </c>
      <c r="K58" s="83">
        <f t="shared" si="21"/>
        <v>0</v>
      </c>
      <c r="L58" s="71"/>
    </row>
    <row r="59" spans="2:14" ht="12.75" x14ac:dyDescent="0.25">
      <c r="B59" s="78"/>
      <c r="C59" s="79" t="b">
        <f t="shared" si="17"/>
        <v>0</v>
      </c>
      <c r="D59" s="79" t="b">
        <f t="shared" si="18"/>
        <v>0</v>
      </c>
      <c r="E59" s="80"/>
      <c r="F59" s="79">
        <f t="shared" si="19"/>
        <v>0</v>
      </c>
      <c r="G59" s="78"/>
      <c r="H59" s="78"/>
      <c r="I59" s="81"/>
      <c r="J59" s="82">
        <f t="shared" si="20"/>
        <v>0</v>
      </c>
      <c r="K59" s="83">
        <f t="shared" si="21"/>
        <v>0</v>
      </c>
      <c r="L59" s="71"/>
    </row>
    <row r="60" spans="2:14" ht="12.75" x14ac:dyDescent="0.25">
      <c r="B60" s="71"/>
      <c r="C60" s="72"/>
      <c r="D60" s="72"/>
      <c r="E60" s="71"/>
      <c r="F60" s="72"/>
      <c r="G60" s="71"/>
      <c r="H60" s="71"/>
      <c r="I60" s="71"/>
      <c r="J60" s="72"/>
      <c r="K60" s="72"/>
      <c r="L60" s="71"/>
    </row>
  </sheetData>
  <sheetProtection sheet="1" objects="1" scenarios="1"/>
  <dataValidations count="1">
    <dataValidation type="list" allowBlank="1" showInputMessage="1" showErrorMessage="1" sqref="B4:B33 B54:B59 B38:B43 B46:B51">
      <formula1>$X$4:$X$15</formula1>
    </dataValidation>
  </dataValidations>
  <pageMargins left="0" right="0" top="0" bottom="0" header="0" footer="0"/>
  <pageSetup paperSize="8"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M4" sqref="M4"/>
    </sheetView>
  </sheetViews>
  <sheetFormatPr defaultRowHeight="15" x14ac:dyDescent="0.25"/>
  <cols>
    <col min="1" max="14" width="12.28515625" customWidth="1"/>
  </cols>
  <sheetData>
    <row r="1" spans="1:14" ht="67.5" x14ac:dyDescent="0.25">
      <c r="A1" s="62" t="s">
        <v>14</v>
      </c>
      <c r="B1" s="62" t="s">
        <v>58</v>
      </c>
      <c r="C1" s="62"/>
      <c r="D1" s="62" t="s">
        <v>34</v>
      </c>
      <c r="E1" s="62"/>
      <c r="F1" s="62" t="s">
        <v>36</v>
      </c>
      <c r="G1" s="62" t="s">
        <v>37</v>
      </c>
      <c r="H1" s="62"/>
      <c r="I1" s="63" t="s">
        <v>38</v>
      </c>
      <c r="J1" s="63"/>
      <c r="K1" s="63" t="s">
        <v>39</v>
      </c>
      <c r="L1" s="63" t="s">
        <v>43</v>
      </c>
      <c r="M1" s="63" t="s">
        <v>40</v>
      </c>
      <c r="N1" s="63" t="s">
        <v>41</v>
      </c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4"/>
      <c r="B3" s="4"/>
      <c r="C3" s="4"/>
      <c r="D3" s="6" t="s">
        <v>26</v>
      </c>
      <c r="E3" s="6"/>
      <c r="F3" s="6" t="s">
        <v>27</v>
      </c>
      <c r="G3" s="6" t="s">
        <v>31</v>
      </c>
      <c r="H3" s="6"/>
      <c r="I3" s="6" t="s">
        <v>32</v>
      </c>
      <c r="J3" s="6" t="s">
        <v>33</v>
      </c>
      <c r="K3" s="6" t="s">
        <v>28</v>
      </c>
      <c r="L3" s="6" t="s">
        <v>29</v>
      </c>
      <c r="M3" s="6" t="s">
        <v>30</v>
      </c>
      <c r="N3" s="6" t="s">
        <v>35</v>
      </c>
    </row>
    <row r="4" spans="1:14" x14ac:dyDescent="0.25">
      <c r="A4" s="64" t="s">
        <v>44</v>
      </c>
      <c r="B4" s="64"/>
      <c r="C4" s="64"/>
      <c r="D4" s="64"/>
      <c r="E4" s="64"/>
      <c r="F4" s="64"/>
      <c r="G4" s="64">
        <v>560</v>
      </c>
      <c r="H4" s="64"/>
      <c r="I4" s="64"/>
      <c r="J4" s="64"/>
      <c r="K4" s="65">
        <v>0.999</v>
      </c>
      <c r="L4" s="64">
        <v>60</v>
      </c>
      <c r="M4" s="64">
        <f>IF(L4=60,S1,IF(L4=120,S2,IF(L4=180,S3,IF(L4=240,S4))))</f>
        <v>0</v>
      </c>
      <c r="N4" s="64">
        <f>G4*M4</f>
        <v>0</v>
      </c>
    </row>
    <row r="5" spans="1:14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4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23" spans="1:14" ht="67.5" x14ac:dyDescent="0.25">
      <c r="A23" s="62" t="s">
        <v>14</v>
      </c>
      <c r="B23" s="62" t="s">
        <v>58</v>
      </c>
      <c r="C23" s="62"/>
      <c r="D23" s="62" t="s">
        <v>34</v>
      </c>
      <c r="E23" s="62"/>
      <c r="F23" s="62" t="s">
        <v>36</v>
      </c>
      <c r="G23" s="62" t="s">
        <v>37</v>
      </c>
      <c r="H23" s="62"/>
      <c r="I23" s="63" t="s">
        <v>38</v>
      </c>
      <c r="J23" s="63"/>
      <c r="K23" s="63" t="s">
        <v>39</v>
      </c>
      <c r="L23" s="63" t="s">
        <v>43</v>
      </c>
      <c r="M23" s="63" t="s">
        <v>40</v>
      </c>
      <c r="N23" s="63" t="s">
        <v>41</v>
      </c>
    </row>
    <row r="24" spans="1:14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25">
      <c r="A25" s="4"/>
      <c r="B25" s="4"/>
      <c r="C25" s="4"/>
      <c r="D25" s="6" t="s">
        <v>26</v>
      </c>
      <c r="E25" s="6"/>
      <c r="F25" s="6" t="s">
        <v>27</v>
      </c>
      <c r="G25" s="6" t="s">
        <v>31</v>
      </c>
      <c r="H25" s="6"/>
      <c r="I25" s="6" t="s">
        <v>32</v>
      </c>
      <c r="J25" s="6" t="s">
        <v>33</v>
      </c>
      <c r="K25" s="6" t="s">
        <v>28</v>
      </c>
      <c r="L25" s="6" t="s">
        <v>29</v>
      </c>
      <c r="M25" s="6" t="s">
        <v>30</v>
      </c>
      <c r="N25" s="6" t="s">
        <v>35</v>
      </c>
    </row>
    <row r="26" spans="1:14" x14ac:dyDescent="0.25">
      <c r="A26" s="64" t="s">
        <v>44</v>
      </c>
      <c r="B26" s="64"/>
      <c r="C26" s="64"/>
      <c r="D26" s="64"/>
      <c r="E26" s="64"/>
      <c r="F26" s="64"/>
      <c r="G26" s="64">
        <v>560</v>
      </c>
      <c r="H26" s="64"/>
      <c r="I26" s="64"/>
      <c r="J26" s="64"/>
      <c r="K26" s="65">
        <v>0.999</v>
      </c>
      <c r="L26" s="64">
        <v>60</v>
      </c>
      <c r="M26" s="64">
        <f>IF(L26=60,S23,IF(L26=120,S24,IF(L26=180,S25,IF(L26=240,S26))))</f>
        <v>0</v>
      </c>
      <c r="N26" s="64">
        <f>G26*M26</f>
        <v>0</v>
      </c>
    </row>
    <row r="27" spans="1:14" x14ac:dyDescent="0.2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</row>
    <row r="28" spans="1:14" x14ac:dyDescent="0.2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29" spans="1:14" x14ac:dyDescent="0.2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</row>
    <row r="30" spans="1:14" x14ac:dyDescent="0.2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</row>
  </sheetData>
  <dataValidations count="2">
    <dataValidation type="list" allowBlank="1" showInputMessage="1" showErrorMessage="1" sqref="A4 A26">
      <formula1>$AA$4:$AA$15</formula1>
    </dataValidation>
    <dataValidation type="list" allowBlank="1" showInputMessage="1" showErrorMessage="1" sqref="L4:L8 L26:L30">
      <formula1>$R$3:$R$6</formula1>
    </dataValidation>
  </dataValidations>
  <pageMargins left="0" right="0" top="0" bottom="0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Rijksoverheid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WoutersA</dc:creator>
  <cp:lastModifiedBy>Karbaat, Mario (CIV)</cp:lastModifiedBy>
  <cp:lastPrinted>2017-11-21T12:12:53Z</cp:lastPrinted>
  <dcterms:created xsi:type="dcterms:W3CDTF">2013-07-31T14:01:02Z</dcterms:created>
  <dcterms:modified xsi:type="dcterms:W3CDTF">2017-11-23T09:36:50Z</dcterms:modified>
</cp:coreProperties>
</file>